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drawings/drawing14.xml" ContentType="application/vnd.openxmlformats-officedocument.drawing+xml"/>
  <Override PartName="/xl/comments16.xml" ContentType="application/vnd.openxmlformats-officedocument.spreadsheetml.comments+xml"/>
  <Override PartName="/xl/drawings/drawing15.xml" ContentType="application/vnd.openxmlformats-officedocument.drawing+xml"/>
  <Override PartName="/xl/comments17.xml" ContentType="application/vnd.openxmlformats-officedocument.spreadsheetml.comments+xml"/>
  <Override PartName="/xl/drawings/drawing16.xml" ContentType="application/vnd.openxmlformats-officedocument.drawing+xml"/>
  <Override PartName="/xl/comments18.xml" ContentType="application/vnd.openxmlformats-officedocument.spreadsheetml.comments+xml"/>
  <Override PartName="/xl/drawings/drawing17.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9.xml" ContentType="application/vnd.openxmlformats-officedocument.spreadsheetml.comments+xml"/>
  <Override PartName="/xl/drawings/drawing18.xml" ContentType="application/vnd.openxmlformats-officedocument.drawing+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mhayas\Desktop\後日にアップロード\募集案内\"/>
    </mc:Choice>
  </mc:AlternateContent>
  <xr:revisionPtr revIDLastSave="0" documentId="8_{0FDFB36A-ED2D-4EFC-8E1C-A5982677CDCA}" xr6:coauthVersionLast="47" xr6:coauthVersionMax="47" xr10:uidLastSave="{00000000-0000-0000-0000-000000000000}"/>
  <bookViews>
    <workbookView xWindow="-120" yWindow="-120" windowWidth="29040" windowHeight="15840" tabRatio="943" activeTab="1" xr2:uid="{00000000-000D-0000-FFFF-FFFF00000000}"/>
  </bookViews>
  <sheets>
    <sheet name="チェックリスト （博物館）" sheetId="10" r:id="rId1"/>
    <sheet name="様式1" sheetId="5" r:id="rId2"/>
    <sheet name="様式2" sheetId="1" r:id="rId3"/>
    <sheet name="様式3" sheetId="2" r:id="rId4"/>
    <sheet name="様式4-1" sheetId="3" r:id="rId5"/>
    <sheet name="様式4-2" sheetId="6" r:id="rId6"/>
    <sheet name="様式4-3" sheetId="7" r:id="rId7"/>
    <sheet name="様式5" sheetId="8" r:id="rId8"/>
    <sheet name="リスト" sheetId="4" r:id="rId9"/>
    <sheet name="一覧表用データ" sheetId="9" r:id="rId10"/>
    <sheet name="交付申請書" sheetId="11" r:id="rId11"/>
    <sheet name="計画変更承認申請書" sheetId="18" r:id="rId12"/>
    <sheet name="様式2 (変更用)" sheetId="19" r:id="rId13"/>
    <sheet name="様式3 (変更用)" sheetId="20" r:id="rId14"/>
    <sheet name="様式4-1 (変更用)" sheetId="21" r:id="rId15"/>
    <sheet name="様式4-2 (変更用)" sheetId="22" r:id="rId16"/>
    <sheet name="様式4-3 (変更用)" sheetId="23" r:id="rId17"/>
    <sheet name="実績報告書" sheetId="12" r:id="rId18"/>
    <sheet name="様式6-1" sheetId="13" r:id="rId19"/>
    <sheet name="様式6-2" sheetId="14" r:id="rId20"/>
    <sheet name="様式6-3-1" sheetId="15" r:id="rId21"/>
    <sheet name="様式6-3-2" sheetId="16" r:id="rId22"/>
    <sheet name="様式6-3-3" sheetId="17" r:id="rId23"/>
  </sheets>
  <definedNames>
    <definedName name="_xlnm._FilterDatabase" localSheetId="0" hidden="1">'チェックリスト （博物館）'!#REF!</definedName>
    <definedName name="_xlnm.Print_Area" localSheetId="0">'チェックリスト （博物館）'!$A$1:$AP$72</definedName>
    <definedName name="_xlnm.Print_Area" localSheetId="11">計画変更承認申請書!$A$1:$C$21</definedName>
    <definedName name="_xlnm.Print_Area" localSheetId="10">交付申請書!$A$1:$C$26</definedName>
    <definedName name="_xlnm.Print_Area" localSheetId="17">実績報告書!$A$1:$D$29</definedName>
    <definedName name="_xlnm.Print_Area" localSheetId="12">'様式2 (変更用)'!$A$1:$G$27</definedName>
    <definedName name="_xlnm.Print_Area" localSheetId="3">様式3!$A$1:$H$22</definedName>
    <definedName name="_xlnm.Print_Area" localSheetId="13">'様式3 (変更用)'!$A$1:$M$24</definedName>
    <definedName name="_xlnm.Print_Area" localSheetId="4">'様式4-1'!$A$1:$O$155</definedName>
    <definedName name="_xlnm.Print_Area" localSheetId="14">'様式4-1 (変更用)'!$A$1:$AF$155</definedName>
    <definedName name="_xlnm.Print_Area" localSheetId="5">'様式4-2'!$A$1:$P$59</definedName>
    <definedName name="_xlnm.Print_Area" localSheetId="15">'様式4-2 (変更用)'!$A$1:$AH$59</definedName>
    <definedName name="_xlnm.Print_Area" localSheetId="18">'様式6-1'!$A$1:$D$31</definedName>
    <definedName name="_xlnm.Print_Area" localSheetId="19">'様式6-2'!$A$1:$H$22</definedName>
    <definedName name="_xlnm.Print_Area" localSheetId="20">'様式6-3-1'!$A$1:$O$155</definedName>
    <definedName name="_xlnm.Print_Area" localSheetId="21">'様式6-3-2'!$A$1:$P$59</definedName>
    <definedName name="ああああ" localSheetId="0">#REF!</definedName>
    <definedName name="ああああ">#REF!</definedName>
    <definedName name="その他" localSheetId="0">#REF!</definedName>
    <definedName name="その他">#REF!</definedName>
    <definedName name="記録作成" localSheetId="0">#REF!</definedName>
    <definedName name="記録作成">#REF!</definedName>
    <definedName name="後継者養成" localSheetId="0">#REF!</definedName>
    <definedName name="後継者養成">#REF!</definedName>
    <definedName name="事務経費" localSheetId="0">#REF!</definedName>
    <definedName name="事務経費">#REF!</definedName>
    <definedName name="情報発信" localSheetId="0">#REF!</definedName>
    <definedName name="情報発信">#REF!</definedName>
    <definedName name="人材育成" localSheetId="0">#REF!</definedName>
    <definedName name="人材育成">#REF!</definedName>
    <definedName name="世界文化遺産活性化" localSheetId="0">#REF!</definedName>
    <definedName name="世界文化遺産活性化">#REF!</definedName>
    <definedName name="地域の文化資源を核としたコミュニティの再生・活性化" localSheetId="0">#REF!</definedName>
    <definedName name="地域の文化資源を核としたコミュニティの再生・活性化">#REF!</definedName>
    <definedName name="地域の文化資源を活用した集客・交流" localSheetId="0">#REF!</definedName>
    <definedName name="地域の文化資源を活用した集客・交流">#REF!</definedName>
    <definedName name="地域文化遺産活性化" localSheetId="0">#REF!</definedName>
    <definedName name="地域文化遺産活性化">#REF!</definedName>
    <definedName name="伝統文化の継承体制の維持・確立" localSheetId="0">#REF!</definedName>
    <definedName name="伝統文化の継承体制の維持・確立">#REF!</definedName>
    <definedName name="普及啓発" localSheetId="0">#REF!</definedName>
    <definedName name="普及啓発">#REF!</definedName>
    <definedName name="用具等整備" localSheetId="0">#REF!</definedName>
    <definedName name="用具等整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5" l="1"/>
  <c r="Q154" i="15"/>
  <c r="Q152" i="15"/>
  <c r="Q150" i="15"/>
  <c r="Q148" i="15"/>
  <c r="Q146" i="15"/>
  <c r="Q113" i="15"/>
  <c r="Q111" i="15"/>
  <c r="Q84" i="15"/>
  <c r="Q82" i="15"/>
  <c r="Q80" i="15"/>
  <c r="Q78" i="15"/>
  <c r="Q76" i="15"/>
  <c r="Q45" i="15"/>
  <c r="Q43" i="15"/>
  <c r="Q41" i="15"/>
  <c r="Q16" i="15"/>
  <c r="Q14" i="15"/>
  <c r="Q12" i="15"/>
  <c r="Q10" i="15"/>
  <c r="Q8" i="15"/>
  <c r="Q6" i="15"/>
  <c r="R29" i="16"/>
  <c r="R27" i="16"/>
  <c r="R25" i="16"/>
  <c r="R23" i="16"/>
  <c r="R21" i="16"/>
  <c r="R8" i="16"/>
  <c r="R6" i="16"/>
  <c r="R25" i="6"/>
  <c r="R23" i="6"/>
  <c r="R21" i="6"/>
  <c r="R8" i="6"/>
  <c r="R6" i="6"/>
  <c r="Q113" i="3"/>
  <c r="Q111" i="3"/>
  <c r="Q84" i="3"/>
  <c r="Q82" i="3"/>
  <c r="Q80" i="3"/>
  <c r="Q78" i="3"/>
  <c r="Q76" i="3"/>
  <c r="Q49" i="3"/>
  <c r="Q47" i="3"/>
  <c r="Q45" i="3"/>
  <c r="Q43" i="3"/>
  <c r="Q41" i="3"/>
  <c r="Q14" i="3"/>
  <c r="Q12" i="3"/>
  <c r="Q10" i="3"/>
  <c r="Q8" i="3"/>
  <c r="Q6" i="3"/>
  <c r="B30" i="13"/>
  <c r="D29" i="13"/>
  <c r="B29" i="13"/>
  <c r="B26" i="13"/>
  <c r="D25" i="13"/>
  <c r="B25" i="13"/>
  <c r="B22" i="13"/>
  <c r="D21" i="13"/>
  <c r="B21" i="13"/>
  <c r="B18" i="13"/>
  <c r="D17" i="13"/>
  <c r="B17" i="13"/>
  <c r="B14" i="13"/>
  <c r="D13" i="13"/>
  <c r="B13" i="13"/>
  <c r="B10" i="13"/>
  <c r="D9" i="13"/>
  <c r="B9" i="13"/>
  <c r="B5" i="13"/>
  <c r="B4" i="13"/>
  <c r="F8" i="12" l="1"/>
  <c r="F7" i="12"/>
  <c r="F6" i="12"/>
  <c r="F5" i="12"/>
  <c r="C5" i="11"/>
  <c r="C5" i="18" s="1"/>
  <c r="C5" i="12" s="1"/>
  <c r="C6" i="11"/>
  <c r="C6" i="18" s="1"/>
  <c r="C6" i="12" s="1"/>
  <c r="C7" i="11"/>
  <c r="C7" i="18" s="1"/>
  <c r="C7" i="12" s="1"/>
  <c r="C8" i="11"/>
  <c r="C8" i="18" s="1"/>
  <c r="C8" i="12" s="1"/>
  <c r="P24" i="23" l="1"/>
  <c r="O24" i="23"/>
  <c r="M24" i="23"/>
  <c r="P23" i="23"/>
  <c r="O23" i="23"/>
  <c r="M23" i="23"/>
  <c r="P22" i="23"/>
  <c r="O22" i="23"/>
  <c r="M22" i="23"/>
  <c r="P21" i="23"/>
  <c r="O21" i="23"/>
  <c r="M21" i="23"/>
  <c r="P20" i="23"/>
  <c r="O20" i="23"/>
  <c r="M20" i="23"/>
  <c r="P19" i="23"/>
  <c r="U24" i="23"/>
  <c r="T24" i="23"/>
  <c r="R24" i="23"/>
  <c r="U23" i="23"/>
  <c r="T23" i="23"/>
  <c r="R23" i="23"/>
  <c r="U22" i="23"/>
  <c r="T22" i="23"/>
  <c r="R22" i="23"/>
  <c r="U21" i="23"/>
  <c r="T21" i="23"/>
  <c r="R21" i="23"/>
  <c r="U19" i="23"/>
  <c r="U13" i="23"/>
  <c r="T13" i="23"/>
  <c r="R13" i="23"/>
  <c r="U12" i="23"/>
  <c r="T12" i="23"/>
  <c r="R12" i="23"/>
  <c r="U11" i="23"/>
  <c r="T11" i="23"/>
  <c r="R11" i="23"/>
  <c r="U10" i="23"/>
  <c r="T10" i="23"/>
  <c r="R10" i="23"/>
  <c r="T9" i="23"/>
  <c r="R8" i="23"/>
  <c r="P13" i="23"/>
  <c r="O13" i="23"/>
  <c r="M13" i="23"/>
  <c r="P12" i="23"/>
  <c r="O12" i="23"/>
  <c r="M12" i="23"/>
  <c r="P11" i="23"/>
  <c r="O11" i="23"/>
  <c r="M11" i="23"/>
  <c r="P10" i="23"/>
  <c r="O10" i="23"/>
  <c r="M10" i="23"/>
  <c r="I24" i="23"/>
  <c r="H24" i="23"/>
  <c r="J24" i="23" s="1"/>
  <c r="J23" i="23"/>
  <c r="I23" i="23"/>
  <c r="H23" i="23"/>
  <c r="I22" i="23"/>
  <c r="H22" i="23"/>
  <c r="J22" i="23" s="1"/>
  <c r="I21" i="23"/>
  <c r="H21" i="23"/>
  <c r="J21" i="23" s="1"/>
  <c r="I20" i="23"/>
  <c r="U20" i="23" s="1"/>
  <c r="H20" i="23"/>
  <c r="J20" i="23" s="1"/>
  <c r="I19" i="23"/>
  <c r="H19" i="23"/>
  <c r="T19" i="23" s="1"/>
  <c r="D24" i="23"/>
  <c r="C24" i="23"/>
  <c r="E24" i="23" s="1"/>
  <c r="E23" i="23"/>
  <c r="D23" i="23"/>
  <c r="C23" i="23"/>
  <c r="D22" i="23"/>
  <c r="E22" i="23" s="1"/>
  <c r="C22" i="23"/>
  <c r="D21" i="23"/>
  <c r="C21" i="23"/>
  <c r="E21" i="23" s="1"/>
  <c r="D20" i="23"/>
  <c r="C20" i="23"/>
  <c r="E20" i="23" s="1"/>
  <c r="D19" i="23"/>
  <c r="C19" i="23"/>
  <c r="O19" i="23" s="1"/>
  <c r="J13" i="23"/>
  <c r="J12" i="23"/>
  <c r="J11" i="23"/>
  <c r="J10" i="23"/>
  <c r="I13" i="23"/>
  <c r="H13" i="23"/>
  <c r="I12" i="23"/>
  <c r="H12" i="23"/>
  <c r="I11" i="23"/>
  <c r="H11" i="23"/>
  <c r="I10" i="23"/>
  <c r="H10" i="23"/>
  <c r="I9" i="23"/>
  <c r="U9" i="23" s="1"/>
  <c r="H9" i="23"/>
  <c r="I8" i="23"/>
  <c r="U8" i="23" s="1"/>
  <c r="H8" i="23"/>
  <c r="T8" i="23" s="1"/>
  <c r="D13" i="23"/>
  <c r="C13" i="23"/>
  <c r="E13" i="23" s="1"/>
  <c r="E12" i="23"/>
  <c r="D12" i="23"/>
  <c r="C12" i="23"/>
  <c r="D11" i="23"/>
  <c r="C11" i="23"/>
  <c r="E11" i="23" s="1"/>
  <c r="D10" i="23"/>
  <c r="C10" i="23"/>
  <c r="E10" i="23" s="1"/>
  <c r="D9" i="23"/>
  <c r="P9" i="23" s="1"/>
  <c r="C9" i="23"/>
  <c r="D8" i="23"/>
  <c r="P8" i="23" s="1"/>
  <c r="C8" i="23"/>
  <c r="O8" i="23" s="1"/>
  <c r="F24" i="23"/>
  <c r="F23" i="23"/>
  <c r="F22" i="23"/>
  <c r="F21" i="23"/>
  <c r="F20" i="23"/>
  <c r="R20" i="23" s="1"/>
  <c r="F19" i="23"/>
  <c r="R19" i="23" s="1"/>
  <c r="F13" i="23"/>
  <c r="F12" i="23"/>
  <c r="F11" i="23"/>
  <c r="F10" i="23"/>
  <c r="F9" i="23"/>
  <c r="R9" i="23" s="1"/>
  <c r="F8" i="23"/>
  <c r="A24" i="23"/>
  <c r="A23" i="23"/>
  <c r="A22" i="23"/>
  <c r="A21" i="23"/>
  <c r="A20" i="23"/>
  <c r="A19" i="23"/>
  <c r="M19" i="23" s="1"/>
  <c r="B16" i="23"/>
  <c r="N16" i="23" s="1"/>
  <c r="A13" i="23"/>
  <c r="A12" i="23"/>
  <c r="A11" i="23"/>
  <c r="A10" i="23"/>
  <c r="A9" i="23"/>
  <c r="M9" i="23" s="1"/>
  <c r="A8" i="23"/>
  <c r="M8" i="23" s="1"/>
  <c r="B5" i="23"/>
  <c r="N5" i="23" s="1"/>
  <c r="K41" i="15"/>
  <c r="L41" i="15" s="1"/>
  <c r="K43" i="15"/>
  <c r="L43" i="15" s="1"/>
  <c r="K45" i="15"/>
  <c r="L45" i="15" s="1"/>
  <c r="K47" i="15"/>
  <c r="L47" i="15" s="1"/>
  <c r="Q47" i="15" s="1"/>
  <c r="K49" i="15"/>
  <c r="L49" i="15" s="1"/>
  <c r="Q49" i="15" s="1"/>
  <c r="K51" i="15"/>
  <c r="L51" i="15" s="1"/>
  <c r="K53" i="15"/>
  <c r="L53" i="15" s="1"/>
  <c r="K55" i="15"/>
  <c r="L55" i="15" s="1"/>
  <c r="K57" i="15"/>
  <c r="L57" i="15" s="1"/>
  <c r="K59" i="15"/>
  <c r="L59" i="15" s="1"/>
  <c r="K61" i="15"/>
  <c r="L61" i="15" s="1"/>
  <c r="K63" i="15"/>
  <c r="L63" i="15" s="1"/>
  <c r="K65" i="15"/>
  <c r="L65" i="15" s="1"/>
  <c r="K67" i="15"/>
  <c r="L67" i="15" s="1"/>
  <c r="K69" i="15"/>
  <c r="L69" i="15" s="1"/>
  <c r="K76" i="15"/>
  <c r="L76" i="15" s="1"/>
  <c r="K78" i="15"/>
  <c r="L78" i="15" s="1"/>
  <c r="K80" i="15"/>
  <c r="L80" i="15" s="1"/>
  <c r="K82" i="15"/>
  <c r="L82" i="15" s="1"/>
  <c r="K84" i="15"/>
  <c r="L84" i="15" s="1"/>
  <c r="K86" i="15"/>
  <c r="L86" i="15" s="1"/>
  <c r="K88" i="15"/>
  <c r="L88" i="15" s="1"/>
  <c r="K90" i="15"/>
  <c r="L90" i="15" s="1"/>
  <c r="K92" i="15"/>
  <c r="L92" i="15" s="1"/>
  <c r="K94" i="15"/>
  <c r="L94" i="15" s="1"/>
  <c r="K96" i="15"/>
  <c r="L96" i="15" s="1"/>
  <c r="K98" i="15"/>
  <c r="L98" i="15" s="1"/>
  <c r="K100" i="15"/>
  <c r="L100" i="15" s="1"/>
  <c r="K102" i="15"/>
  <c r="L102" i="15" s="1"/>
  <c r="K104" i="15"/>
  <c r="L104" i="15" s="1"/>
  <c r="K111" i="15"/>
  <c r="L111" i="15" s="1"/>
  <c r="K113" i="15"/>
  <c r="L113" i="15" s="1"/>
  <c r="K115" i="15"/>
  <c r="L115" i="15" s="1"/>
  <c r="K117" i="15"/>
  <c r="L117" i="15" s="1"/>
  <c r="K119" i="15"/>
  <c r="L119" i="15" s="1"/>
  <c r="K121" i="15"/>
  <c r="L121" i="15" s="1"/>
  <c r="K123" i="15"/>
  <c r="L123" i="15" s="1"/>
  <c r="K125" i="15"/>
  <c r="L125" i="15" s="1"/>
  <c r="K127" i="15"/>
  <c r="L127" i="15" s="1"/>
  <c r="K129" i="15"/>
  <c r="L129" i="15" s="1"/>
  <c r="K131" i="15"/>
  <c r="L131" i="15" s="1"/>
  <c r="K133" i="15"/>
  <c r="L133" i="15" s="1"/>
  <c r="K135" i="15"/>
  <c r="L135" i="15" s="1"/>
  <c r="K137" i="15"/>
  <c r="L137" i="15" s="1"/>
  <c r="K139" i="15"/>
  <c r="L139" i="15" s="1"/>
  <c r="K146" i="15"/>
  <c r="L146" i="15" s="1"/>
  <c r="K148" i="15"/>
  <c r="L148" i="15"/>
  <c r="M148" i="15" s="1"/>
  <c r="N148" i="15" s="1"/>
  <c r="K150" i="15"/>
  <c r="L150" i="15" s="1"/>
  <c r="M150" i="15" s="1"/>
  <c r="N150" i="15" s="1"/>
  <c r="K152" i="15"/>
  <c r="L152" i="15" s="1"/>
  <c r="M152" i="15" s="1"/>
  <c r="N152" i="15" s="1"/>
  <c r="K154" i="15"/>
  <c r="L154" i="15" s="1"/>
  <c r="M154" i="15" s="1"/>
  <c r="N154" i="15" s="1"/>
  <c r="T20" i="23" l="1"/>
  <c r="J19" i="23"/>
  <c r="J25" i="23" s="1"/>
  <c r="E19" i="23"/>
  <c r="J8" i="23"/>
  <c r="J9" i="23"/>
  <c r="E8" i="23"/>
  <c r="E9" i="23"/>
  <c r="O9" i="23"/>
  <c r="M47" i="15"/>
  <c r="N47" i="15" s="1"/>
  <c r="M69" i="15"/>
  <c r="N69" i="15" s="1"/>
  <c r="M61" i="15"/>
  <c r="N61" i="15" s="1"/>
  <c r="M53" i="15"/>
  <c r="N53" i="15" s="1"/>
  <c r="M45" i="15"/>
  <c r="N45" i="15" s="1"/>
  <c r="M55" i="15"/>
  <c r="N55" i="15" s="1"/>
  <c r="M67" i="15"/>
  <c r="N67" i="15" s="1"/>
  <c r="M59" i="15"/>
  <c r="N59" i="15" s="1"/>
  <c r="M51" i="15"/>
  <c r="N51" i="15" s="1"/>
  <c r="M43" i="15"/>
  <c r="N43" i="15" s="1"/>
  <c r="M63" i="15"/>
  <c r="N63" i="15"/>
  <c r="M65" i="15"/>
  <c r="N65" i="15" s="1"/>
  <c r="M57" i="15"/>
  <c r="N57" i="15" s="1"/>
  <c r="M49" i="15"/>
  <c r="N49" i="15" s="1"/>
  <c r="M41" i="15"/>
  <c r="N41" i="15" s="1"/>
  <c r="M98" i="15"/>
  <c r="N98" i="15"/>
  <c r="M90" i="15"/>
  <c r="N90" i="15"/>
  <c r="M82" i="15"/>
  <c r="N82" i="15" s="1"/>
  <c r="M104" i="15"/>
  <c r="N104" i="15" s="1"/>
  <c r="M96" i="15"/>
  <c r="N96" i="15" s="1"/>
  <c r="M88" i="15"/>
  <c r="N88" i="15" s="1"/>
  <c r="M80" i="15"/>
  <c r="N80" i="15" s="1"/>
  <c r="M102" i="15"/>
  <c r="N102" i="15" s="1"/>
  <c r="M94" i="15"/>
  <c r="N94" i="15" s="1"/>
  <c r="M86" i="15"/>
  <c r="N86" i="15" s="1"/>
  <c r="M78" i="15"/>
  <c r="N78" i="15" s="1"/>
  <c r="M100" i="15"/>
  <c r="N100" i="15"/>
  <c r="M92" i="15"/>
  <c r="N92" i="15"/>
  <c r="M84" i="15"/>
  <c r="N84" i="15" s="1"/>
  <c r="M76" i="15"/>
  <c r="N76" i="15" s="1"/>
  <c r="M117" i="15"/>
  <c r="N117" i="15" s="1"/>
  <c r="M139" i="15"/>
  <c r="N139" i="15" s="1"/>
  <c r="M131" i="15"/>
  <c r="N131" i="15" s="1"/>
  <c r="M123" i="15"/>
  <c r="N123" i="15" s="1"/>
  <c r="M115" i="15"/>
  <c r="N115" i="15" s="1"/>
  <c r="M125" i="15"/>
  <c r="N125" i="15" s="1"/>
  <c r="M137" i="15"/>
  <c r="N137" i="15" s="1"/>
  <c r="M129" i="15"/>
  <c r="N129" i="15" s="1"/>
  <c r="M121" i="15"/>
  <c r="N121" i="15" s="1"/>
  <c r="M113" i="15"/>
  <c r="N113" i="15" s="1"/>
  <c r="M133" i="15"/>
  <c r="N133" i="15" s="1"/>
  <c r="M135" i="15"/>
  <c r="N135" i="15" s="1"/>
  <c r="M127" i="15"/>
  <c r="N127" i="15" s="1"/>
  <c r="M119" i="15"/>
  <c r="N119" i="15" s="1"/>
  <c r="M111" i="15"/>
  <c r="N111" i="15" s="1"/>
  <c r="M146" i="15"/>
  <c r="N146" i="15" s="1"/>
  <c r="BU4" i="9"/>
  <c r="BT4" i="9"/>
  <c r="BO4" i="9"/>
  <c r="BN4" i="9"/>
  <c r="BD4" i="9"/>
  <c r="BC4" i="9"/>
  <c r="BB4" i="9"/>
  <c r="B21" i="11"/>
  <c r="J14" i="23" l="1"/>
  <c r="BP4" i="9"/>
  <c r="E56" i="22"/>
  <c r="W56" i="22" s="1"/>
  <c r="L58" i="22"/>
  <c r="AD58" i="22" s="1"/>
  <c r="K58" i="22"/>
  <c r="K57" i="22"/>
  <c r="AC57" i="22" s="1"/>
  <c r="K54" i="22"/>
  <c r="B52" i="22"/>
  <c r="T52" i="22" s="1"/>
  <c r="L49" i="22"/>
  <c r="AD49" i="22" s="1"/>
  <c r="K49" i="22"/>
  <c r="AC49" i="22" s="1"/>
  <c r="K48" i="22"/>
  <c r="AC48" i="22" s="1"/>
  <c r="K45" i="22"/>
  <c r="AC45" i="22" s="1"/>
  <c r="E47" i="22"/>
  <c r="W47" i="22" s="1"/>
  <c r="B43" i="22"/>
  <c r="T43" i="22" s="1"/>
  <c r="F41" i="22"/>
  <c r="X41" i="22" s="1"/>
  <c r="O29" i="22"/>
  <c r="AG29" i="22" s="1"/>
  <c r="AO29" i="22" s="1"/>
  <c r="J29" i="22"/>
  <c r="AB29" i="22" s="1"/>
  <c r="I29" i="22"/>
  <c r="AA29" i="22" s="1"/>
  <c r="G29" i="22"/>
  <c r="Y29" i="22" s="1"/>
  <c r="F29" i="22"/>
  <c r="D29" i="22"/>
  <c r="V29" i="22" s="1"/>
  <c r="C29" i="22"/>
  <c r="U29" i="22" s="1"/>
  <c r="A29" i="22"/>
  <c r="S29" i="22" s="1"/>
  <c r="B28" i="22"/>
  <c r="T28" i="22" s="1"/>
  <c r="A28" i="22"/>
  <c r="S28" i="22" s="1"/>
  <c r="O27" i="22"/>
  <c r="AG27" i="22" s="1"/>
  <c r="AO27" i="22" s="1"/>
  <c r="J27" i="22"/>
  <c r="AB27" i="22" s="1"/>
  <c r="I27" i="22"/>
  <c r="G27" i="22"/>
  <c r="Y27" i="22" s="1"/>
  <c r="F27" i="22"/>
  <c r="X27" i="22" s="1"/>
  <c r="D27" i="22"/>
  <c r="V27" i="22" s="1"/>
  <c r="C27" i="22"/>
  <c r="U27" i="22" s="1"/>
  <c r="A27" i="22"/>
  <c r="S27" i="22" s="1"/>
  <c r="B26" i="22"/>
  <c r="T26" i="22" s="1"/>
  <c r="A26" i="22"/>
  <c r="S26" i="22" s="1"/>
  <c r="O25" i="22"/>
  <c r="AG25" i="22" s="1"/>
  <c r="AO25" i="22" s="1"/>
  <c r="J25" i="22"/>
  <c r="AB25" i="22" s="1"/>
  <c r="I25" i="22"/>
  <c r="AA25" i="22" s="1"/>
  <c r="G25" i="22"/>
  <c r="Y25" i="22" s="1"/>
  <c r="F25" i="22"/>
  <c r="D25" i="22"/>
  <c r="V25" i="22" s="1"/>
  <c r="C25" i="22"/>
  <c r="U25" i="22" s="1"/>
  <c r="A25" i="22"/>
  <c r="B24" i="22"/>
  <c r="T24" i="22" s="1"/>
  <c r="A24" i="22"/>
  <c r="S24" i="22" s="1"/>
  <c r="O23" i="22"/>
  <c r="AG23" i="22" s="1"/>
  <c r="AO23" i="22" s="1"/>
  <c r="J23" i="22"/>
  <c r="AB23" i="22" s="1"/>
  <c r="I23" i="22"/>
  <c r="G23" i="22"/>
  <c r="Y23" i="22" s="1"/>
  <c r="F23" i="22"/>
  <c r="X23" i="22" s="1"/>
  <c r="D23" i="22"/>
  <c r="V23" i="22" s="1"/>
  <c r="C23" i="22"/>
  <c r="U23" i="22" s="1"/>
  <c r="A23" i="22"/>
  <c r="B22" i="22"/>
  <c r="T22" i="22" s="1"/>
  <c r="A22" i="22"/>
  <c r="S22" i="22" s="1"/>
  <c r="O21" i="22"/>
  <c r="AG21" i="22" s="1"/>
  <c r="AO21" i="22" s="1"/>
  <c r="J21" i="22"/>
  <c r="AB21" i="22" s="1"/>
  <c r="I21" i="22"/>
  <c r="G21" i="22"/>
  <c r="Y21" i="22" s="1"/>
  <c r="F21" i="22"/>
  <c r="X21" i="22" s="1"/>
  <c r="D21" i="22"/>
  <c r="V21" i="22" s="1"/>
  <c r="C21" i="22"/>
  <c r="U21" i="22" s="1"/>
  <c r="A21" i="22"/>
  <c r="B20" i="22"/>
  <c r="T20" i="22" s="1"/>
  <c r="A20" i="22"/>
  <c r="S20" i="22" s="1"/>
  <c r="O14" i="22"/>
  <c r="AG14" i="22" s="1"/>
  <c r="AO14" i="22" s="1"/>
  <c r="J14" i="22"/>
  <c r="AB14" i="22" s="1"/>
  <c r="I14" i="22"/>
  <c r="G14" i="22"/>
  <c r="Y14" i="22" s="1"/>
  <c r="F14" i="22"/>
  <c r="X14" i="22" s="1"/>
  <c r="D14" i="22"/>
  <c r="V14" i="22" s="1"/>
  <c r="C14" i="22"/>
  <c r="U14" i="22" s="1"/>
  <c r="A14" i="22"/>
  <c r="S14" i="22" s="1"/>
  <c r="B13" i="22"/>
  <c r="T13" i="22" s="1"/>
  <c r="A13" i="22"/>
  <c r="S13" i="22" s="1"/>
  <c r="O12" i="22"/>
  <c r="AG12" i="22" s="1"/>
  <c r="AO12" i="22" s="1"/>
  <c r="J12" i="22"/>
  <c r="AB12" i="22" s="1"/>
  <c r="I12" i="22"/>
  <c r="AA12" i="22" s="1"/>
  <c r="G12" i="22"/>
  <c r="Y12" i="22" s="1"/>
  <c r="F12" i="22"/>
  <c r="D12" i="22"/>
  <c r="V12" i="22" s="1"/>
  <c r="C12" i="22"/>
  <c r="U12" i="22" s="1"/>
  <c r="A12" i="22"/>
  <c r="S12" i="22" s="1"/>
  <c r="B11" i="22"/>
  <c r="T11" i="22" s="1"/>
  <c r="A11" i="22"/>
  <c r="S11" i="22" s="1"/>
  <c r="O10" i="22"/>
  <c r="AG10" i="22" s="1"/>
  <c r="AO10" i="22" s="1"/>
  <c r="J10" i="22"/>
  <c r="AB10" i="22" s="1"/>
  <c r="I10" i="22"/>
  <c r="G10" i="22"/>
  <c r="Y10" i="22" s="1"/>
  <c r="F10" i="22"/>
  <c r="X10" i="22" s="1"/>
  <c r="D10" i="22"/>
  <c r="V10" i="22" s="1"/>
  <c r="C10" i="22"/>
  <c r="U10" i="22" s="1"/>
  <c r="A10" i="22"/>
  <c r="S10" i="22" s="1"/>
  <c r="B9" i="22"/>
  <c r="T9" i="22" s="1"/>
  <c r="A9" i="22"/>
  <c r="S9" i="22" s="1"/>
  <c r="O8" i="22"/>
  <c r="J8" i="22"/>
  <c r="AB8" i="22" s="1"/>
  <c r="I8" i="22"/>
  <c r="AA8" i="22" s="1"/>
  <c r="G8" i="22"/>
  <c r="Y8" i="22" s="1"/>
  <c r="F8" i="22"/>
  <c r="D8" i="22"/>
  <c r="V8" i="22" s="1"/>
  <c r="C8" i="22"/>
  <c r="U8" i="22" s="1"/>
  <c r="A8" i="22"/>
  <c r="S8" i="22" s="1"/>
  <c r="B7" i="22"/>
  <c r="T7" i="22" s="1"/>
  <c r="A7" i="22"/>
  <c r="S7" i="22" s="1"/>
  <c r="O6" i="22"/>
  <c r="AG6" i="22" s="1"/>
  <c r="AO6" i="22" s="1"/>
  <c r="J6" i="22"/>
  <c r="AB6" i="22" s="1"/>
  <c r="I6" i="22"/>
  <c r="G6" i="22"/>
  <c r="Y6" i="22" s="1"/>
  <c r="F6" i="22"/>
  <c r="X6" i="22" s="1"/>
  <c r="D6" i="22"/>
  <c r="V6" i="22" s="1"/>
  <c r="C6" i="22"/>
  <c r="U6" i="22" s="1"/>
  <c r="A6" i="22"/>
  <c r="S6" i="22" s="1"/>
  <c r="B5" i="22"/>
  <c r="T5" i="22" s="1"/>
  <c r="A5" i="22"/>
  <c r="S5" i="22" s="1"/>
  <c r="O154" i="21"/>
  <c r="AF154" i="21" s="1"/>
  <c r="AM154" i="21" s="1"/>
  <c r="J154" i="21"/>
  <c r="AA154" i="21" s="1"/>
  <c r="I154" i="21"/>
  <c r="G154" i="21"/>
  <c r="X154" i="21" s="1"/>
  <c r="F154" i="21"/>
  <c r="W154" i="21" s="1"/>
  <c r="D154" i="21"/>
  <c r="U154" i="21" s="1"/>
  <c r="C154" i="21"/>
  <c r="T154" i="21" s="1"/>
  <c r="A154" i="21"/>
  <c r="R154" i="21" s="1"/>
  <c r="B153" i="21"/>
  <c r="S153" i="21" s="1"/>
  <c r="A153" i="21"/>
  <c r="R153" i="21" s="1"/>
  <c r="O152" i="21"/>
  <c r="AF152" i="21" s="1"/>
  <c r="AM152" i="21" s="1"/>
  <c r="J152" i="21"/>
  <c r="AA152" i="21" s="1"/>
  <c r="I152" i="21"/>
  <c r="G152" i="21"/>
  <c r="X152" i="21" s="1"/>
  <c r="F152" i="21"/>
  <c r="W152" i="21" s="1"/>
  <c r="D152" i="21"/>
  <c r="U152" i="21" s="1"/>
  <c r="C152" i="21"/>
  <c r="T152" i="21" s="1"/>
  <c r="A152" i="21"/>
  <c r="R152" i="21" s="1"/>
  <c r="B151" i="21"/>
  <c r="S151" i="21" s="1"/>
  <c r="A151" i="21"/>
  <c r="R151" i="21" s="1"/>
  <c r="O150" i="21"/>
  <c r="AF150" i="21" s="1"/>
  <c r="AM150" i="21" s="1"/>
  <c r="J150" i="21"/>
  <c r="AA150" i="21" s="1"/>
  <c r="I150" i="21"/>
  <c r="G150" i="21"/>
  <c r="X150" i="21" s="1"/>
  <c r="F150" i="21"/>
  <c r="W150" i="21" s="1"/>
  <c r="D150" i="21"/>
  <c r="U150" i="21" s="1"/>
  <c r="C150" i="21"/>
  <c r="T150" i="21" s="1"/>
  <c r="A150" i="21"/>
  <c r="R150" i="21" s="1"/>
  <c r="B149" i="21"/>
  <c r="S149" i="21" s="1"/>
  <c r="A149" i="21"/>
  <c r="R149" i="21" s="1"/>
  <c r="O148" i="21"/>
  <c r="AF148" i="21" s="1"/>
  <c r="AM148" i="21" s="1"/>
  <c r="J148" i="21"/>
  <c r="AA148" i="21" s="1"/>
  <c r="I148" i="21"/>
  <c r="G148" i="21"/>
  <c r="X148" i="21" s="1"/>
  <c r="F148" i="21"/>
  <c r="W148" i="21" s="1"/>
  <c r="D148" i="21"/>
  <c r="U148" i="21" s="1"/>
  <c r="C148" i="21"/>
  <c r="T148" i="21" s="1"/>
  <c r="A148" i="21"/>
  <c r="R148" i="21" s="1"/>
  <c r="B147" i="21"/>
  <c r="S147" i="21" s="1"/>
  <c r="A147" i="21"/>
  <c r="R147" i="21" s="1"/>
  <c r="O146" i="21"/>
  <c r="AF146" i="21" s="1"/>
  <c r="AM146" i="21" s="1"/>
  <c r="AM155" i="21" s="1"/>
  <c r="J146" i="21"/>
  <c r="AA146" i="21" s="1"/>
  <c r="I146" i="21"/>
  <c r="G146" i="21"/>
  <c r="X146" i="21" s="1"/>
  <c r="F146" i="21"/>
  <c r="W146" i="21" s="1"/>
  <c r="D146" i="21"/>
  <c r="U146" i="21" s="1"/>
  <c r="C146" i="21"/>
  <c r="T146" i="21" s="1"/>
  <c r="A146" i="21"/>
  <c r="R146" i="21" s="1"/>
  <c r="B145" i="21"/>
  <c r="S145" i="21" s="1"/>
  <c r="A145" i="21"/>
  <c r="R145" i="21" s="1"/>
  <c r="O139" i="21"/>
  <c r="AF139" i="21" s="1"/>
  <c r="AM139" i="21" s="1"/>
  <c r="J139" i="21"/>
  <c r="AA139" i="21" s="1"/>
  <c r="I139" i="21"/>
  <c r="G139" i="21"/>
  <c r="X139" i="21" s="1"/>
  <c r="F139" i="21"/>
  <c r="W139" i="21" s="1"/>
  <c r="D139" i="21"/>
  <c r="U139" i="21" s="1"/>
  <c r="C139" i="21"/>
  <c r="T139" i="21" s="1"/>
  <c r="A139" i="21"/>
  <c r="R139" i="21" s="1"/>
  <c r="B138" i="21"/>
  <c r="S138" i="21" s="1"/>
  <c r="A138" i="21"/>
  <c r="R138" i="21" s="1"/>
  <c r="O137" i="21"/>
  <c r="AF137" i="21" s="1"/>
  <c r="AM137" i="21" s="1"/>
  <c r="J137" i="21"/>
  <c r="AA137" i="21" s="1"/>
  <c r="I137" i="21"/>
  <c r="Z137" i="21" s="1"/>
  <c r="G137" i="21"/>
  <c r="X137" i="21" s="1"/>
  <c r="F137" i="21"/>
  <c r="D137" i="21"/>
  <c r="U137" i="21" s="1"/>
  <c r="C137" i="21"/>
  <c r="T137" i="21" s="1"/>
  <c r="A137" i="21"/>
  <c r="R137" i="21" s="1"/>
  <c r="B136" i="21"/>
  <c r="S136" i="21" s="1"/>
  <c r="A136" i="21"/>
  <c r="R136" i="21" s="1"/>
  <c r="O135" i="21"/>
  <c r="AF135" i="21" s="1"/>
  <c r="AM135" i="21" s="1"/>
  <c r="J135" i="21"/>
  <c r="AA135" i="21" s="1"/>
  <c r="I135" i="21"/>
  <c r="G135" i="21"/>
  <c r="X135" i="21" s="1"/>
  <c r="F135" i="21"/>
  <c r="W135" i="21" s="1"/>
  <c r="D135" i="21"/>
  <c r="U135" i="21" s="1"/>
  <c r="C135" i="21"/>
  <c r="T135" i="21" s="1"/>
  <c r="A135" i="21"/>
  <c r="R135" i="21" s="1"/>
  <c r="B134" i="21"/>
  <c r="S134" i="21" s="1"/>
  <c r="A134" i="21"/>
  <c r="R134" i="21" s="1"/>
  <c r="O133" i="21"/>
  <c r="AF133" i="21" s="1"/>
  <c r="AM133" i="21" s="1"/>
  <c r="J133" i="21"/>
  <c r="AA133" i="21" s="1"/>
  <c r="I133" i="21"/>
  <c r="Z133" i="21" s="1"/>
  <c r="G133" i="21"/>
  <c r="X133" i="21" s="1"/>
  <c r="F133" i="21"/>
  <c r="D133" i="21"/>
  <c r="U133" i="21" s="1"/>
  <c r="C133" i="21"/>
  <c r="T133" i="21" s="1"/>
  <c r="A133" i="21"/>
  <c r="R133" i="21" s="1"/>
  <c r="B132" i="21"/>
  <c r="S132" i="21" s="1"/>
  <c r="A132" i="21"/>
  <c r="R132" i="21" s="1"/>
  <c r="O131" i="21"/>
  <c r="AF131" i="21" s="1"/>
  <c r="AM131" i="21" s="1"/>
  <c r="J131" i="21"/>
  <c r="AA131" i="21" s="1"/>
  <c r="I131" i="21"/>
  <c r="G131" i="21"/>
  <c r="X131" i="21" s="1"/>
  <c r="F131" i="21"/>
  <c r="W131" i="21" s="1"/>
  <c r="D131" i="21"/>
  <c r="U131" i="21" s="1"/>
  <c r="C131" i="21"/>
  <c r="T131" i="21" s="1"/>
  <c r="A131" i="21"/>
  <c r="R131" i="21" s="1"/>
  <c r="B130" i="21"/>
  <c r="S130" i="21" s="1"/>
  <c r="A130" i="21"/>
  <c r="R130" i="21" s="1"/>
  <c r="O129" i="21"/>
  <c r="AF129" i="21" s="1"/>
  <c r="AM129" i="21" s="1"/>
  <c r="J129" i="21"/>
  <c r="AA129" i="21" s="1"/>
  <c r="I129" i="21"/>
  <c r="Z129" i="21" s="1"/>
  <c r="G129" i="21"/>
  <c r="X129" i="21" s="1"/>
  <c r="F129" i="21"/>
  <c r="D129" i="21"/>
  <c r="U129" i="21" s="1"/>
  <c r="C129" i="21"/>
  <c r="T129" i="21" s="1"/>
  <c r="A129" i="21"/>
  <c r="R129" i="21" s="1"/>
  <c r="B128" i="21"/>
  <c r="S128" i="21" s="1"/>
  <c r="A128" i="21"/>
  <c r="R128" i="21" s="1"/>
  <c r="O127" i="21"/>
  <c r="AF127" i="21" s="1"/>
  <c r="AM127" i="21" s="1"/>
  <c r="J127" i="21"/>
  <c r="AA127" i="21" s="1"/>
  <c r="I127" i="21"/>
  <c r="G127" i="21"/>
  <c r="X127" i="21" s="1"/>
  <c r="F127" i="21"/>
  <c r="W127" i="21" s="1"/>
  <c r="D127" i="21"/>
  <c r="U127" i="21" s="1"/>
  <c r="C127" i="21"/>
  <c r="T127" i="21" s="1"/>
  <c r="A127" i="21"/>
  <c r="R127" i="21" s="1"/>
  <c r="B126" i="21"/>
  <c r="S126" i="21" s="1"/>
  <c r="A126" i="21"/>
  <c r="R126" i="21" s="1"/>
  <c r="O125" i="21"/>
  <c r="AF125" i="21" s="1"/>
  <c r="AM125" i="21" s="1"/>
  <c r="J125" i="21"/>
  <c r="AA125" i="21" s="1"/>
  <c r="I125" i="21"/>
  <c r="Z125" i="21" s="1"/>
  <c r="G125" i="21"/>
  <c r="X125" i="21" s="1"/>
  <c r="F125" i="21"/>
  <c r="D125" i="21"/>
  <c r="U125" i="21" s="1"/>
  <c r="C125" i="21"/>
  <c r="T125" i="21" s="1"/>
  <c r="A125" i="21"/>
  <c r="R125" i="21" s="1"/>
  <c r="B124" i="21"/>
  <c r="S124" i="21" s="1"/>
  <c r="A124" i="21"/>
  <c r="R124" i="21" s="1"/>
  <c r="O123" i="21"/>
  <c r="AF123" i="21" s="1"/>
  <c r="AM123" i="21" s="1"/>
  <c r="J123" i="21"/>
  <c r="AA123" i="21" s="1"/>
  <c r="I123" i="21"/>
  <c r="G123" i="21"/>
  <c r="X123" i="21" s="1"/>
  <c r="F123" i="21"/>
  <c r="W123" i="21" s="1"/>
  <c r="D123" i="21"/>
  <c r="U123" i="21" s="1"/>
  <c r="C123" i="21"/>
  <c r="T123" i="21" s="1"/>
  <c r="A123" i="21"/>
  <c r="R123" i="21" s="1"/>
  <c r="B122" i="21"/>
  <c r="S122" i="21" s="1"/>
  <c r="A122" i="21"/>
  <c r="R122" i="21" s="1"/>
  <c r="O121" i="21"/>
  <c r="AF121" i="21" s="1"/>
  <c r="AM121" i="21" s="1"/>
  <c r="J121" i="21"/>
  <c r="AA121" i="21" s="1"/>
  <c r="I121" i="21"/>
  <c r="Z121" i="21" s="1"/>
  <c r="G121" i="21"/>
  <c r="X121" i="21" s="1"/>
  <c r="F121" i="21"/>
  <c r="D121" i="21"/>
  <c r="U121" i="21" s="1"/>
  <c r="C121" i="21"/>
  <c r="T121" i="21" s="1"/>
  <c r="A121" i="21"/>
  <c r="R121" i="21" s="1"/>
  <c r="B120" i="21"/>
  <c r="S120" i="21" s="1"/>
  <c r="A120" i="21"/>
  <c r="R120" i="21" s="1"/>
  <c r="O119" i="21"/>
  <c r="AF119" i="21" s="1"/>
  <c r="AM119" i="21" s="1"/>
  <c r="J119" i="21"/>
  <c r="AA119" i="21" s="1"/>
  <c r="I119" i="21"/>
  <c r="G119" i="21"/>
  <c r="X119" i="21" s="1"/>
  <c r="F119" i="21"/>
  <c r="W119" i="21" s="1"/>
  <c r="D119" i="21"/>
  <c r="U119" i="21" s="1"/>
  <c r="C119" i="21"/>
  <c r="T119" i="21" s="1"/>
  <c r="A119" i="21"/>
  <c r="R119" i="21" s="1"/>
  <c r="B118" i="21"/>
  <c r="S118" i="21" s="1"/>
  <c r="A118" i="21"/>
  <c r="R118" i="21" s="1"/>
  <c r="O117" i="21"/>
  <c r="AF117" i="21" s="1"/>
  <c r="AM117" i="21" s="1"/>
  <c r="J117" i="21"/>
  <c r="AA117" i="21" s="1"/>
  <c r="I117" i="21"/>
  <c r="Z117" i="21" s="1"/>
  <c r="G117" i="21"/>
  <c r="X117" i="21" s="1"/>
  <c r="F117" i="21"/>
  <c r="D117" i="21"/>
  <c r="U117" i="21" s="1"/>
  <c r="C117" i="21"/>
  <c r="T117" i="21" s="1"/>
  <c r="A117" i="21"/>
  <c r="R117" i="21" s="1"/>
  <c r="B116" i="21"/>
  <c r="S116" i="21" s="1"/>
  <c r="A116" i="21"/>
  <c r="R116" i="21" s="1"/>
  <c r="O115" i="21"/>
  <c r="AF115" i="21" s="1"/>
  <c r="AM115" i="21" s="1"/>
  <c r="J115" i="21"/>
  <c r="AA115" i="21" s="1"/>
  <c r="I115" i="21"/>
  <c r="G115" i="21"/>
  <c r="X115" i="21" s="1"/>
  <c r="F115" i="21"/>
  <c r="W115" i="21" s="1"/>
  <c r="D115" i="21"/>
  <c r="U115" i="21" s="1"/>
  <c r="C115" i="21"/>
  <c r="T115" i="21" s="1"/>
  <c r="A115" i="21"/>
  <c r="R115" i="21" s="1"/>
  <c r="B114" i="21"/>
  <c r="S114" i="21" s="1"/>
  <c r="A114" i="21"/>
  <c r="R114" i="21" s="1"/>
  <c r="O113" i="21"/>
  <c r="AF113" i="21" s="1"/>
  <c r="AM113" i="21" s="1"/>
  <c r="J113" i="21"/>
  <c r="AA113" i="21" s="1"/>
  <c r="I113" i="21"/>
  <c r="Z113" i="21" s="1"/>
  <c r="G113" i="21"/>
  <c r="X113" i="21" s="1"/>
  <c r="F113" i="21"/>
  <c r="D113" i="21"/>
  <c r="U113" i="21" s="1"/>
  <c r="C113" i="21"/>
  <c r="T113" i="21" s="1"/>
  <c r="A113" i="21"/>
  <c r="R113" i="21" s="1"/>
  <c r="B112" i="21"/>
  <c r="S112" i="21" s="1"/>
  <c r="A112" i="21"/>
  <c r="R112" i="21" s="1"/>
  <c r="O111" i="21"/>
  <c r="AF111" i="21" s="1"/>
  <c r="AM111" i="21" s="1"/>
  <c r="J111" i="21"/>
  <c r="AA111" i="21" s="1"/>
  <c r="I111" i="21"/>
  <c r="G111" i="21"/>
  <c r="X111" i="21" s="1"/>
  <c r="F111" i="21"/>
  <c r="W111" i="21" s="1"/>
  <c r="D111" i="21"/>
  <c r="U111" i="21" s="1"/>
  <c r="C111" i="21"/>
  <c r="T111" i="21" s="1"/>
  <c r="A111" i="21"/>
  <c r="R111" i="21" s="1"/>
  <c r="B110" i="21"/>
  <c r="S110" i="21" s="1"/>
  <c r="A110" i="21"/>
  <c r="R110" i="21" s="1"/>
  <c r="O104" i="21"/>
  <c r="AF104" i="21" s="1"/>
  <c r="AM104" i="21" s="1"/>
  <c r="J104" i="21"/>
  <c r="AA104" i="21" s="1"/>
  <c r="I104" i="21"/>
  <c r="G104" i="21"/>
  <c r="X104" i="21" s="1"/>
  <c r="F104" i="21"/>
  <c r="W104" i="21" s="1"/>
  <c r="D104" i="21"/>
  <c r="U104" i="21" s="1"/>
  <c r="C104" i="21"/>
  <c r="T104" i="21" s="1"/>
  <c r="A104" i="21"/>
  <c r="R104" i="21" s="1"/>
  <c r="B103" i="21"/>
  <c r="S103" i="21" s="1"/>
  <c r="A103" i="21"/>
  <c r="R103" i="21" s="1"/>
  <c r="O102" i="21"/>
  <c r="AF102" i="21" s="1"/>
  <c r="AM102" i="21" s="1"/>
  <c r="J102" i="21"/>
  <c r="AA102" i="21" s="1"/>
  <c r="I102" i="21"/>
  <c r="Z102" i="21" s="1"/>
  <c r="G102" i="21"/>
  <c r="X102" i="21" s="1"/>
  <c r="F102" i="21"/>
  <c r="D102" i="21"/>
  <c r="U102" i="21" s="1"/>
  <c r="C102" i="21"/>
  <c r="T102" i="21" s="1"/>
  <c r="A102" i="21"/>
  <c r="R102" i="21" s="1"/>
  <c r="B101" i="21"/>
  <c r="S101" i="21" s="1"/>
  <c r="A101" i="21"/>
  <c r="R101" i="21" s="1"/>
  <c r="O100" i="21"/>
  <c r="AF100" i="21" s="1"/>
  <c r="AM100" i="21" s="1"/>
  <c r="J100" i="21"/>
  <c r="AA100" i="21" s="1"/>
  <c r="I100" i="21"/>
  <c r="G100" i="21"/>
  <c r="X100" i="21" s="1"/>
  <c r="F100" i="21"/>
  <c r="W100" i="21" s="1"/>
  <c r="D100" i="21"/>
  <c r="U100" i="21" s="1"/>
  <c r="C100" i="21"/>
  <c r="T100" i="21" s="1"/>
  <c r="A100" i="21"/>
  <c r="R100" i="21" s="1"/>
  <c r="B99" i="21"/>
  <c r="S99" i="21" s="1"/>
  <c r="A99" i="21"/>
  <c r="R99" i="21" s="1"/>
  <c r="O98" i="21"/>
  <c r="AF98" i="21" s="1"/>
  <c r="AM98" i="21" s="1"/>
  <c r="J98" i="21"/>
  <c r="AA98" i="21" s="1"/>
  <c r="I98" i="21"/>
  <c r="Z98" i="21" s="1"/>
  <c r="G98" i="21"/>
  <c r="X98" i="21" s="1"/>
  <c r="F98" i="21"/>
  <c r="D98" i="21"/>
  <c r="U98" i="21" s="1"/>
  <c r="C98" i="21"/>
  <c r="T98" i="21" s="1"/>
  <c r="A98" i="21"/>
  <c r="R98" i="21" s="1"/>
  <c r="B97" i="21"/>
  <c r="S97" i="21" s="1"/>
  <c r="A97" i="21"/>
  <c r="R97" i="21" s="1"/>
  <c r="O96" i="21"/>
  <c r="AF96" i="21" s="1"/>
  <c r="AM96" i="21" s="1"/>
  <c r="J96" i="21"/>
  <c r="AA96" i="21" s="1"/>
  <c r="I96" i="21"/>
  <c r="Z96" i="21" s="1"/>
  <c r="G96" i="21"/>
  <c r="X96" i="21" s="1"/>
  <c r="F96" i="21"/>
  <c r="W96" i="21" s="1"/>
  <c r="D96" i="21"/>
  <c r="U96" i="21" s="1"/>
  <c r="C96" i="21"/>
  <c r="T96" i="21" s="1"/>
  <c r="A96" i="21"/>
  <c r="R96" i="21" s="1"/>
  <c r="B95" i="21"/>
  <c r="S95" i="21" s="1"/>
  <c r="A95" i="21"/>
  <c r="R95" i="21" s="1"/>
  <c r="O94" i="21"/>
  <c r="AF94" i="21" s="1"/>
  <c r="AM94" i="21" s="1"/>
  <c r="J94" i="21"/>
  <c r="AA94" i="21" s="1"/>
  <c r="I94" i="21"/>
  <c r="Z94" i="21" s="1"/>
  <c r="G94" i="21"/>
  <c r="X94" i="21" s="1"/>
  <c r="F94" i="21"/>
  <c r="W94" i="21" s="1"/>
  <c r="D94" i="21"/>
  <c r="U94" i="21" s="1"/>
  <c r="C94" i="21"/>
  <c r="T94" i="21" s="1"/>
  <c r="A94" i="21"/>
  <c r="R94" i="21" s="1"/>
  <c r="B93" i="21"/>
  <c r="S93" i="21" s="1"/>
  <c r="A93" i="21"/>
  <c r="R93" i="21" s="1"/>
  <c r="O92" i="21"/>
  <c r="AF92" i="21" s="1"/>
  <c r="AM92" i="21" s="1"/>
  <c r="J92" i="21"/>
  <c r="AA92" i="21" s="1"/>
  <c r="I92" i="21"/>
  <c r="G92" i="21"/>
  <c r="X92" i="21" s="1"/>
  <c r="F92" i="21"/>
  <c r="W92" i="21" s="1"/>
  <c r="D92" i="21"/>
  <c r="U92" i="21" s="1"/>
  <c r="C92" i="21"/>
  <c r="T92" i="21" s="1"/>
  <c r="A92" i="21"/>
  <c r="R92" i="21" s="1"/>
  <c r="B91" i="21"/>
  <c r="S91" i="21" s="1"/>
  <c r="A91" i="21"/>
  <c r="R91" i="21" s="1"/>
  <c r="O90" i="21"/>
  <c r="AF90" i="21" s="1"/>
  <c r="AM90" i="21" s="1"/>
  <c r="J90" i="21"/>
  <c r="AA90" i="21" s="1"/>
  <c r="I90" i="21"/>
  <c r="Z90" i="21" s="1"/>
  <c r="G90" i="21"/>
  <c r="X90" i="21" s="1"/>
  <c r="F90" i="21"/>
  <c r="W90" i="21" s="1"/>
  <c r="D90" i="21"/>
  <c r="U90" i="21" s="1"/>
  <c r="C90" i="21"/>
  <c r="T90" i="21" s="1"/>
  <c r="A90" i="21"/>
  <c r="R90" i="21" s="1"/>
  <c r="B89" i="21"/>
  <c r="S89" i="21" s="1"/>
  <c r="A89" i="21"/>
  <c r="R89" i="21" s="1"/>
  <c r="O88" i="21"/>
  <c r="AF88" i="21" s="1"/>
  <c r="AM88" i="21" s="1"/>
  <c r="J88" i="21"/>
  <c r="AA88" i="21" s="1"/>
  <c r="I88" i="21"/>
  <c r="G88" i="21"/>
  <c r="X88" i="21" s="1"/>
  <c r="F88" i="21"/>
  <c r="W88" i="21" s="1"/>
  <c r="D88" i="21"/>
  <c r="U88" i="21" s="1"/>
  <c r="C88" i="21"/>
  <c r="T88" i="21" s="1"/>
  <c r="A88" i="21"/>
  <c r="R88" i="21" s="1"/>
  <c r="B87" i="21"/>
  <c r="S87" i="21" s="1"/>
  <c r="A87" i="21"/>
  <c r="R87" i="21" s="1"/>
  <c r="O86" i="21"/>
  <c r="AF86" i="21" s="1"/>
  <c r="AM86" i="21" s="1"/>
  <c r="J86" i="21"/>
  <c r="AA86" i="21" s="1"/>
  <c r="I86" i="21"/>
  <c r="Z86" i="21" s="1"/>
  <c r="G86" i="21"/>
  <c r="X86" i="21" s="1"/>
  <c r="F86" i="21"/>
  <c r="D86" i="21"/>
  <c r="U86" i="21" s="1"/>
  <c r="C86" i="21"/>
  <c r="T86" i="21" s="1"/>
  <c r="A86" i="21"/>
  <c r="R86" i="21" s="1"/>
  <c r="B85" i="21"/>
  <c r="S85" i="21" s="1"/>
  <c r="A85" i="21"/>
  <c r="R85" i="21" s="1"/>
  <c r="O84" i="21"/>
  <c r="AF84" i="21" s="1"/>
  <c r="AM84" i="21" s="1"/>
  <c r="J84" i="21"/>
  <c r="AA84" i="21" s="1"/>
  <c r="I84" i="21"/>
  <c r="Z84" i="21" s="1"/>
  <c r="G84" i="21"/>
  <c r="X84" i="21" s="1"/>
  <c r="F84" i="21"/>
  <c r="W84" i="21" s="1"/>
  <c r="D84" i="21"/>
  <c r="U84" i="21" s="1"/>
  <c r="C84" i="21"/>
  <c r="T84" i="21" s="1"/>
  <c r="A84" i="21"/>
  <c r="R84" i="21" s="1"/>
  <c r="B83" i="21"/>
  <c r="S83" i="21" s="1"/>
  <c r="A83" i="21"/>
  <c r="R83" i="21" s="1"/>
  <c r="O82" i="21"/>
  <c r="AF82" i="21" s="1"/>
  <c r="AM82" i="21" s="1"/>
  <c r="J82" i="21"/>
  <c r="AA82" i="21" s="1"/>
  <c r="I82" i="21"/>
  <c r="Z82" i="21" s="1"/>
  <c r="G82" i="21"/>
  <c r="X82" i="21" s="1"/>
  <c r="F82" i="21"/>
  <c r="D82" i="21"/>
  <c r="U82" i="21" s="1"/>
  <c r="C82" i="21"/>
  <c r="T82" i="21" s="1"/>
  <c r="A82" i="21"/>
  <c r="R82" i="21" s="1"/>
  <c r="B81" i="21"/>
  <c r="S81" i="21" s="1"/>
  <c r="A81" i="21"/>
  <c r="R81" i="21" s="1"/>
  <c r="O80" i="21"/>
  <c r="AF80" i="21" s="1"/>
  <c r="AM80" i="21" s="1"/>
  <c r="J80" i="21"/>
  <c r="AA80" i="21" s="1"/>
  <c r="I80" i="21"/>
  <c r="Z80" i="21" s="1"/>
  <c r="G80" i="21"/>
  <c r="X80" i="21" s="1"/>
  <c r="F80" i="21"/>
  <c r="W80" i="21" s="1"/>
  <c r="D80" i="21"/>
  <c r="U80" i="21" s="1"/>
  <c r="C80" i="21"/>
  <c r="T80" i="21" s="1"/>
  <c r="A80" i="21"/>
  <c r="R80" i="21" s="1"/>
  <c r="B79" i="21"/>
  <c r="S79" i="21" s="1"/>
  <c r="A79" i="21"/>
  <c r="R79" i="21" s="1"/>
  <c r="O78" i="21"/>
  <c r="AF78" i="21" s="1"/>
  <c r="AM78" i="21" s="1"/>
  <c r="J78" i="21"/>
  <c r="AA78" i="21" s="1"/>
  <c r="I78" i="21"/>
  <c r="Z78" i="21" s="1"/>
  <c r="G78" i="21"/>
  <c r="X78" i="21" s="1"/>
  <c r="F78" i="21"/>
  <c r="W78" i="21" s="1"/>
  <c r="D78" i="21"/>
  <c r="U78" i="21" s="1"/>
  <c r="C78" i="21"/>
  <c r="T78" i="21" s="1"/>
  <c r="A78" i="21"/>
  <c r="R78" i="21" s="1"/>
  <c r="B77" i="21"/>
  <c r="S77" i="21" s="1"/>
  <c r="A77" i="21"/>
  <c r="R77" i="21" s="1"/>
  <c r="O76" i="21"/>
  <c r="AF76" i="21" s="1"/>
  <c r="AM76" i="21" s="1"/>
  <c r="AM105" i="21" s="1"/>
  <c r="J76" i="21"/>
  <c r="AA76" i="21" s="1"/>
  <c r="I76" i="21"/>
  <c r="Z76" i="21" s="1"/>
  <c r="G76" i="21"/>
  <c r="X76" i="21" s="1"/>
  <c r="F76" i="21"/>
  <c r="W76" i="21" s="1"/>
  <c r="D76" i="21"/>
  <c r="U76" i="21" s="1"/>
  <c r="C76" i="21"/>
  <c r="T76" i="21" s="1"/>
  <c r="A76" i="21"/>
  <c r="R76" i="21" s="1"/>
  <c r="B75" i="21"/>
  <c r="S75" i="21" s="1"/>
  <c r="A75" i="21"/>
  <c r="R75" i="21" s="1"/>
  <c r="O69" i="21"/>
  <c r="AF69" i="21" s="1"/>
  <c r="AM69" i="21" s="1"/>
  <c r="J69" i="21"/>
  <c r="AA69" i="21" s="1"/>
  <c r="I69" i="21"/>
  <c r="G69" i="21"/>
  <c r="X69" i="21" s="1"/>
  <c r="F69" i="21"/>
  <c r="W69" i="21" s="1"/>
  <c r="D69" i="21"/>
  <c r="U69" i="21" s="1"/>
  <c r="C69" i="21"/>
  <c r="T69" i="21" s="1"/>
  <c r="A69" i="21"/>
  <c r="R69" i="21" s="1"/>
  <c r="B68" i="21"/>
  <c r="S68" i="21" s="1"/>
  <c r="A68" i="21"/>
  <c r="R68" i="21" s="1"/>
  <c r="O67" i="21"/>
  <c r="AF67" i="21" s="1"/>
  <c r="AM67" i="21" s="1"/>
  <c r="J67" i="21"/>
  <c r="AA67" i="21" s="1"/>
  <c r="I67" i="21"/>
  <c r="Z67" i="21" s="1"/>
  <c r="G67" i="21"/>
  <c r="X67" i="21" s="1"/>
  <c r="F67" i="21"/>
  <c r="W67" i="21" s="1"/>
  <c r="D67" i="21"/>
  <c r="U67" i="21" s="1"/>
  <c r="C67" i="21"/>
  <c r="T67" i="21" s="1"/>
  <c r="A67" i="21"/>
  <c r="R67" i="21" s="1"/>
  <c r="B66" i="21"/>
  <c r="S66" i="21" s="1"/>
  <c r="A66" i="21"/>
  <c r="R66" i="21" s="1"/>
  <c r="O65" i="21"/>
  <c r="AF65" i="21" s="1"/>
  <c r="AM65" i="21" s="1"/>
  <c r="J65" i="21"/>
  <c r="AA65" i="21" s="1"/>
  <c r="I65" i="21"/>
  <c r="Z65" i="21" s="1"/>
  <c r="G65" i="21"/>
  <c r="X65" i="21" s="1"/>
  <c r="F65" i="21"/>
  <c r="W65" i="21" s="1"/>
  <c r="D65" i="21"/>
  <c r="U65" i="21" s="1"/>
  <c r="C65" i="21"/>
  <c r="T65" i="21" s="1"/>
  <c r="A65" i="21"/>
  <c r="R65" i="21" s="1"/>
  <c r="B64" i="21"/>
  <c r="S64" i="21" s="1"/>
  <c r="A64" i="21"/>
  <c r="R64" i="21" s="1"/>
  <c r="O63" i="21"/>
  <c r="AF63" i="21" s="1"/>
  <c r="AM63" i="21" s="1"/>
  <c r="J63" i="21"/>
  <c r="AA63" i="21" s="1"/>
  <c r="I63" i="21"/>
  <c r="Z63" i="21" s="1"/>
  <c r="G63" i="21"/>
  <c r="X63" i="21" s="1"/>
  <c r="F63" i="21"/>
  <c r="W63" i="21" s="1"/>
  <c r="D63" i="21"/>
  <c r="U63" i="21" s="1"/>
  <c r="C63" i="21"/>
  <c r="T63" i="21" s="1"/>
  <c r="A63" i="21"/>
  <c r="R63" i="21" s="1"/>
  <c r="B62" i="21"/>
  <c r="S62" i="21" s="1"/>
  <c r="A62" i="21"/>
  <c r="R62" i="21" s="1"/>
  <c r="O61" i="21"/>
  <c r="AF61" i="21" s="1"/>
  <c r="AM61" i="21" s="1"/>
  <c r="J61" i="21"/>
  <c r="AA61" i="21" s="1"/>
  <c r="I61" i="21"/>
  <c r="Z61" i="21" s="1"/>
  <c r="G61" i="21"/>
  <c r="X61" i="21" s="1"/>
  <c r="F61" i="21"/>
  <c r="W61" i="21" s="1"/>
  <c r="D61" i="21"/>
  <c r="U61" i="21" s="1"/>
  <c r="C61" i="21"/>
  <c r="T61" i="21" s="1"/>
  <c r="A61" i="21"/>
  <c r="R61" i="21" s="1"/>
  <c r="B60" i="21"/>
  <c r="S60" i="21" s="1"/>
  <c r="A60" i="21"/>
  <c r="R60" i="21" s="1"/>
  <c r="O59" i="21"/>
  <c r="AF59" i="21" s="1"/>
  <c r="AM59" i="21" s="1"/>
  <c r="J59" i="21"/>
  <c r="AA59" i="21" s="1"/>
  <c r="I59" i="21"/>
  <c r="Z59" i="21" s="1"/>
  <c r="G59" i="21"/>
  <c r="X59" i="21" s="1"/>
  <c r="F59" i="21"/>
  <c r="W59" i="21" s="1"/>
  <c r="D59" i="21"/>
  <c r="U59" i="21" s="1"/>
  <c r="C59" i="21"/>
  <c r="T59" i="21" s="1"/>
  <c r="A59" i="21"/>
  <c r="R59" i="21" s="1"/>
  <c r="B58" i="21"/>
  <c r="S58" i="21" s="1"/>
  <c r="A58" i="21"/>
  <c r="R58" i="21" s="1"/>
  <c r="O57" i="21"/>
  <c r="AF57" i="21" s="1"/>
  <c r="AM57" i="21" s="1"/>
  <c r="J57" i="21"/>
  <c r="AA57" i="21" s="1"/>
  <c r="I57" i="21"/>
  <c r="Z57" i="21" s="1"/>
  <c r="G57" i="21"/>
  <c r="X57" i="21" s="1"/>
  <c r="F57" i="21"/>
  <c r="W57" i="21" s="1"/>
  <c r="D57" i="21"/>
  <c r="U57" i="21" s="1"/>
  <c r="C57" i="21"/>
  <c r="T57" i="21" s="1"/>
  <c r="A57" i="21"/>
  <c r="R57" i="21" s="1"/>
  <c r="B56" i="21"/>
  <c r="S56" i="21" s="1"/>
  <c r="A56" i="21"/>
  <c r="R56" i="21" s="1"/>
  <c r="O55" i="21"/>
  <c r="AF55" i="21" s="1"/>
  <c r="AM55" i="21" s="1"/>
  <c r="J55" i="21"/>
  <c r="AA55" i="21" s="1"/>
  <c r="I55" i="21"/>
  <c r="G55" i="21"/>
  <c r="X55" i="21" s="1"/>
  <c r="F55" i="21"/>
  <c r="W55" i="21" s="1"/>
  <c r="D55" i="21"/>
  <c r="U55" i="21" s="1"/>
  <c r="C55" i="21"/>
  <c r="T55" i="21" s="1"/>
  <c r="A55" i="21"/>
  <c r="R55" i="21" s="1"/>
  <c r="B54" i="21"/>
  <c r="S54" i="21" s="1"/>
  <c r="A54" i="21"/>
  <c r="R54" i="21" s="1"/>
  <c r="O53" i="21"/>
  <c r="AF53" i="21" s="1"/>
  <c r="AM53" i="21" s="1"/>
  <c r="J53" i="21"/>
  <c r="AA53" i="21" s="1"/>
  <c r="I53" i="21"/>
  <c r="Z53" i="21" s="1"/>
  <c r="G53" i="21"/>
  <c r="X53" i="21" s="1"/>
  <c r="F53" i="21"/>
  <c r="D53" i="21"/>
  <c r="U53" i="21" s="1"/>
  <c r="C53" i="21"/>
  <c r="T53" i="21" s="1"/>
  <c r="A53" i="21"/>
  <c r="R53" i="21" s="1"/>
  <c r="B52" i="21"/>
  <c r="S52" i="21" s="1"/>
  <c r="A52" i="21"/>
  <c r="R52" i="21" s="1"/>
  <c r="O51" i="21"/>
  <c r="AF51" i="21" s="1"/>
  <c r="AM51" i="21" s="1"/>
  <c r="J51" i="21"/>
  <c r="AA51" i="21" s="1"/>
  <c r="I51" i="21"/>
  <c r="G51" i="21"/>
  <c r="X51" i="21" s="1"/>
  <c r="F51" i="21"/>
  <c r="W51" i="21" s="1"/>
  <c r="D51" i="21"/>
  <c r="U51" i="21" s="1"/>
  <c r="C51" i="21"/>
  <c r="T51" i="21" s="1"/>
  <c r="A51" i="21"/>
  <c r="R51" i="21" s="1"/>
  <c r="B50" i="21"/>
  <c r="S50" i="21" s="1"/>
  <c r="A50" i="21"/>
  <c r="R50" i="21" s="1"/>
  <c r="O49" i="21"/>
  <c r="AF49" i="21" s="1"/>
  <c r="AM49" i="21" s="1"/>
  <c r="J49" i="21"/>
  <c r="AA49" i="21" s="1"/>
  <c r="I49" i="21"/>
  <c r="Z49" i="21" s="1"/>
  <c r="G49" i="21"/>
  <c r="X49" i="21" s="1"/>
  <c r="F49" i="21"/>
  <c r="D49" i="21"/>
  <c r="U49" i="21" s="1"/>
  <c r="C49" i="21"/>
  <c r="T49" i="21" s="1"/>
  <c r="A49" i="21"/>
  <c r="R49" i="21" s="1"/>
  <c r="B48" i="21"/>
  <c r="S48" i="21" s="1"/>
  <c r="A48" i="21"/>
  <c r="R48" i="21" s="1"/>
  <c r="O47" i="21"/>
  <c r="AF47" i="21" s="1"/>
  <c r="AM47" i="21" s="1"/>
  <c r="J47" i="21"/>
  <c r="AA47" i="21" s="1"/>
  <c r="I47" i="21"/>
  <c r="G47" i="21"/>
  <c r="X47" i="21" s="1"/>
  <c r="F47" i="21"/>
  <c r="W47" i="21" s="1"/>
  <c r="D47" i="21"/>
  <c r="U47" i="21" s="1"/>
  <c r="C47" i="21"/>
  <c r="T47" i="21" s="1"/>
  <c r="A47" i="21"/>
  <c r="R47" i="21" s="1"/>
  <c r="B46" i="21"/>
  <c r="S46" i="21" s="1"/>
  <c r="A46" i="21"/>
  <c r="R46" i="21" s="1"/>
  <c r="O45" i="21"/>
  <c r="AF45" i="21" s="1"/>
  <c r="AM45" i="21" s="1"/>
  <c r="J45" i="21"/>
  <c r="AA45" i="21" s="1"/>
  <c r="I45" i="21"/>
  <c r="Z45" i="21" s="1"/>
  <c r="G45" i="21"/>
  <c r="X45" i="21" s="1"/>
  <c r="F45" i="21"/>
  <c r="D45" i="21"/>
  <c r="U45" i="21" s="1"/>
  <c r="C45" i="21"/>
  <c r="T45" i="21" s="1"/>
  <c r="A45" i="21"/>
  <c r="R45" i="21" s="1"/>
  <c r="B44" i="21"/>
  <c r="S44" i="21" s="1"/>
  <c r="A44" i="21"/>
  <c r="R44" i="21" s="1"/>
  <c r="O43" i="21"/>
  <c r="AF43" i="21" s="1"/>
  <c r="AM43" i="21" s="1"/>
  <c r="J43" i="21"/>
  <c r="AA43" i="21" s="1"/>
  <c r="I43" i="21"/>
  <c r="G43" i="21"/>
  <c r="X43" i="21" s="1"/>
  <c r="F43" i="21"/>
  <c r="W43" i="21" s="1"/>
  <c r="D43" i="21"/>
  <c r="U43" i="21" s="1"/>
  <c r="C43" i="21"/>
  <c r="T43" i="21" s="1"/>
  <c r="A43" i="21"/>
  <c r="B42" i="21"/>
  <c r="S42" i="21" s="1"/>
  <c r="A42" i="21"/>
  <c r="R42" i="21" s="1"/>
  <c r="O41" i="21"/>
  <c r="AF41" i="21" s="1"/>
  <c r="AM41" i="21" s="1"/>
  <c r="J41" i="21"/>
  <c r="AA41" i="21" s="1"/>
  <c r="I41" i="21"/>
  <c r="Z41" i="21" s="1"/>
  <c r="G41" i="21"/>
  <c r="X41" i="21" s="1"/>
  <c r="F41" i="21"/>
  <c r="D41" i="21"/>
  <c r="U41" i="21" s="1"/>
  <c r="C41" i="21"/>
  <c r="T41" i="21" s="1"/>
  <c r="A41" i="21"/>
  <c r="R41" i="21" s="1"/>
  <c r="B40" i="21"/>
  <c r="S40" i="21" s="1"/>
  <c r="A40" i="21"/>
  <c r="R40" i="21" s="1"/>
  <c r="W18" i="21"/>
  <c r="A7" i="21"/>
  <c r="R7" i="21" s="1"/>
  <c r="O34" i="21"/>
  <c r="AF34" i="21" s="1"/>
  <c r="AM34" i="21" s="1"/>
  <c r="J34" i="21"/>
  <c r="AA34" i="21" s="1"/>
  <c r="I34" i="21"/>
  <c r="Z34" i="21" s="1"/>
  <c r="G34" i="21"/>
  <c r="X34" i="21" s="1"/>
  <c r="F34" i="21"/>
  <c r="W34" i="21" s="1"/>
  <c r="D34" i="21"/>
  <c r="U34" i="21" s="1"/>
  <c r="C34" i="21"/>
  <c r="T34" i="21" s="1"/>
  <c r="A34" i="21"/>
  <c r="R34" i="21" s="1"/>
  <c r="B33" i="21"/>
  <c r="S33" i="21" s="1"/>
  <c r="A33" i="21"/>
  <c r="R33" i="21" s="1"/>
  <c r="O32" i="21"/>
  <c r="AF32" i="21" s="1"/>
  <c r="AM32" i="21" s="1"/>
  <c r="J32" i="21"/>
  <c r="AA32" i="21" s="1"/>
  <c r="I32" i="21"/>
  <c r="G32" i="21"/>
  <c r="X32" i="21" s="1"/>
  <c r="F32" i="21"/>
  <c r="W32" i="21" s="1"/>
  <c r="D32" i="21"/>
  <c r="U32" i="21" s="1"/>
  <c r="C32" i="21"/>
  <c r="T32" i="21" s="1"/>
  <c r="A32" i="21"/>
  <c r="R32" i="21" s="1"/>
  <c r="B31" i="21"/>
  <c r="S31" i="21" s="1"/>
  <c r="A31" i="21"/>
  <c r="R31" i="21" s="1"/>
  <c r="O30" i="21"/>
  <c r="AF30" i="21" s="1"/>
  <c r="AM30" i="21" s="1"/>
  <c r="J30" i="21"/>
  <c r="AA30" i="21" s="1"/>
  <c r="I30" i="21"/>
  <c r="Z30" i="21" s="1"/>
  <c r="G30" i="21"/>
  <c r="X30" i="21" s="1"/>
  <c r="F30" i="21"/>
  <c r="D30" i="21"/>
  <c r="U30" i="21" s="1"/>
  <c r="C30" i="21"/>
  <c r="T30" i="21" s="1"/>
  <c r="A30" i="21"/>
  <c r="R30" i="21" s="1"/>
  <c r="B29" i="21"/>
  <c r="S29" i="21" s="1"/>
  <c r="A29" i="21"/>
  <c r="R29" i="21" s="1"/>
  <c r="O28" i="21"/>
  <c r="AF28" i="21" s="1"/>
  <c r="AM28" i="21" s="1"/>
  <c r="J28" i="21"/>
  <c r="AA28" i="21" s="1"/>
  <c r="I28" i="21"/>
  <c r="G28" i="21"/>
  <c r="X28" i="21" s="1"/>
  <c r="F28" i="21"/>
  <c r="W28" i="21" s="1"/>
  <c r="D28" i="21"/>
  <c r="U28" i="21" s="1"/>
  <c r="C28" i="21"/>
  <c r="T28" i="21" s="1"/>
  <c r="A28" i="21"/>
  <c r="R28" i="21" s="1"/>
  <c r="B27" i="21"/>
  <c r="S27" i="21" s="1"/>
  <c r="A27" i="21"/>
  <c r="R27" i="21" s="1"/>
  <c r="O26" i="21"/>
  <c r="AF26" i="21" s="1"/>
  <c r="AM26" i="21" s="1"/>
  <c r="J26" i="21"/>
  <c r="AA26" i="21" s="1"/>
  <c r="I26" i="21"/>
  <c r="Z26" i="21" s="1"/>
  <c r="G26" i="21"/>
  <c r="X26" i="21" s="1"/>
  <c r="F26" i="21"/>
  <c r="W26" i="21" s="1"/>
  <c r="D26" i="21"/>
  <c r="U26" i="21" s="1"/>
  <c r="C26" i="21"/>
  <c r="T26" i="21" s="1"/>
  <c r="A26" i="21"/>
  <c r="R26" i="21" s="1"/>
  <c r="B25" i="21"/>
  <c r="S25" i="21" s="1"/>
  <c r="A25" i="21"/>
  <c r="R25" i="21" s="1"/>
  <c r="O24" i="21"/>
  <c r="AF24" i="21" s="1"/>
  <c r="AM24" i="21" s="1"/>
  <c r="J24" i="21"/>
  <c r="AA24" i="21" s="1"/>
  <c r="I24" i="21"/>
  <c r="G24" i="21"/>
  <c r="X24" i="21" s="1"/>
  <c r="F24" i="21"/>
  <c r="W24" i="21" s="1"/>
  <c r="D24" i="21"/>
  <c r="U24" i="21" s="1"/>
  <c r="C24" i="21"/>
  <c r="T24" i="21" s="1"/>
  <c r="A24" i="21"/>
  <c r="R24" i="21" s="1"/>
  <c r="B23" i="21"/>
  <c r="S23" i="21" s="1"/>
  <c r="A23" i="21"/>
  <c r="R23" i="21" s="1"/>
  <c r="O22" i="21"/>
  <c r="AF22" i="21" s="1"/>
  <c r="AM22" i="21" s="1"/>
  <c r="J22" i="21"/>
  <c r="AA22" i="21" s="1"/>
  <c r="I22" i="21"/>
  <c r="Z22" i="21" s="1"/>
  <c r="G22" i="21"/>
  <c r="X22" i="21" s="1"/>
  <c r="F22" i="21"/>
  <c r="W22" i="21" s="1"/>
  <c r="D22" i="21"/>
  <c r="U22" i="21" s="1"/>
  <c r="C22" i="21"/>
  <c r="T22" i="21" s="1"/>
  <c r="A22" i="21"/>
  <c r="R22" i="21" s="1"/>
  <c r="B21" i="21"/>
  <c r="S21" i="21" s="1"/>
  <c r="A21" i="21"/>
  <c r="R21" i="21" s="1"/>
  <c r="O20" i="21"/>
  <c r="AF20" i="21" s="1"/>
  <c r="AM20" i="21" s="1"/>
  <c r="J20" i="21"/>
  <c r="AA20" i="21" s="1"/>
  <c r="I20" i="21"/>
  <c r="G20" i="21"/>
  <c r="X20" i="21" s="1"/>
  <c r="F20" i="21"/>
  <c r="W20" i="21" s="1"/>
  <c r="D20" i="21"/>
  <c r="U20" i="21" s="1"/>
  <c r="C20" i="21"/>
  <c r="T20" i="21" s="1"/>
  <c r="A20" i="21"/>
  <c r="R20" i="21" s="1"/>
  <c r="B19" i="21"/>
  <c r="S19" i="21" s="1"/>
  <c r="A19" i="21"/>
  <c r="R19" i="21" s="1"/>
  <c r="O18" i="21"/>
  <c r="AF18" i="21" s="1"/>
  <c r="AM18" i="21" s="1"/>
  <c r="J18" i="21"/>
  <c r="AA18" i="21" s="1"/>
  <c r="I18" i="21"/>
  <c r="Z18" i="21" s="1"/>
  <c r="G18" i="21"/>
  <c r="X18" i="21" s="1"/>
  <c r="D18" i="21"/>
  <c r="U18" i="21" s="1"/>
  <c r="C18" i="21"/>
  <c r="T18" i="21" s="1"/>
  <c r="A18" i="21"/>
  <c r="R18" i="21" s="1"/>
  <c r="B17" i="21"/>
  <c r="S17" i="21" s="1"/>
  <c r="A17" i="21"/>
  <c r="R17" i="21" s="1"/>
  <c r="O16" i="21"/>
  <c r="AF16" i="21" s="1"/>
  <c r="AM16" i="21" s="1"/>
  <c r="J16" i="21"/>
  <c r="AA16" i="21" s="1"/>
  <c r="I16" i="21"/>
  <c r="Z16" i="21" s="1"/>
  <c r="G16" i="21"/>
  <c r="X16" i="21" s="1"/>
  <c r="F16" i="21"/>
  <c r="D16" i="21"/>
  <c r="C16" i="21"/>
  <c r="A16" i="21"/>
  <c r="B15" i="21"/>
  <c r="A15" i="21"/>
  <c r="O14" i="21"/>
  <c r="AF14" i="21" s="1"/>
  <c r="AM14" i="21" s="1"/>
  <c r="J14" i="21"/>
  <c r="AA14" i="21" s="1"/>
  <c r="I14" i="21"/>
  <c r="Z14" i="21" s="1"/>
  <c r="G14" i="21"/>
  <c r="X14" i="21" s="1"/>
  <c r="F14" i="21"/>
  <c r="W14" i="21" s="1"/>
  <c r="D14" i="21"/>
  <c r="U14" i="21" s="1"/>
  <c r="C14" i="21"/>
  <c r="T14" i="21" s="1"/>
  <c r="A14" i="21"/>
  <c r="B13" i="21"/>
  <c r="S13" i="21" s="1"/>
  <c r="A13" i="21"/>
  <c r="R13" i="21" s="1"/>
  <c r="O12" i="21"/>
  <c r="AF12" i="21" s="1"/>
  <c r="AM12" i="21" s="1"/>
  <c r="J12" i="21"/>
  <c r="AA12" i="21" s="1"/>
  <c r="I12" i="21"/>
  <c r="Z12" i="21" s="1"/>
  <c r="G12" i="21"/>
  <c r="X12" i="21" s="1"/>
  <c r="F12" i="21"/>
  <c r="D12" i="21"/>
  <c r="U12" i="21" s="1"/>
  <c r="C12" i="21"/>
  <c r="T12" i="21" s="1"/>
  <c r="A12" i="21"/>
  <c r="R12" i="21" s="1"/>
  <c r="B11" i="21"/>
  <c r="S11" i="21" s="1"/>
  <c r="A11" i="21"/>
  <c r="R11" i="21" s="1"/>
  <c r="O10" i="21"/>
  <c r="AF10" i="21" s="1"/>
  <c r="AM10" i="21" s="1"/>
  <c r="J10" i="21"/>
  <c r="AA10" i="21" s="1"/>
  <c r="I10" i="21"/>
  <c r="Z10" i="21" s="1"/>
  <c r="G10" i="21"/>
  <c r="X10" i="21" s="1"/>
  <c r="F10" i="21"/>
  <c r="W10" i="21" s="1"/>
  <c r="D10" i="21"/>
  <c r="U10" i="21" s="1"/>
  <c r="C10" i="21"/>
  <c r="T10" i="21" s="1"/>
  <c r="A10" i="21"/>
  <c r="B9" i="21"/>
  <c r="S9" i="21" s="1"/>
  <c r="A9" i="21"/>
  <c r="R9" i="21" s="1"/>
  <c r="O8" i="21"/>
  <c r="AF8" i="21" s="1"/>
  <c r="AM8" i="21" s="1"/>
  <c r="J8" i="21"/>
  <c r="AA8" i="21" s="1"/>
  <c r="I8" i="21"/>
  <c r="Z8" i="21" s="1"/>
  <c r="G8" i="21"/>
  <c r="X8" i="21" s="1"/>
  <c r="F8" i="21"/>
  <c r="D8" i="21"/>
  <c r="U8" i="21" s="1"/>
  <c r="C8" i="21"/>
  <c r="T8" i="21" s="1"/>
  <c r="A8" i="21"/>
  <c r="R8" i="21" s="1"/>
  <c r="B7" i="21"/>
  <c r="S7" i="21" s="1"/>
  <c r="O6" i="21"/>
  <c r="AF6" i="21" s="1"/>
  <c r="AM6" i="21" s="1"/>
  <c r="AM35" i="21" s="1"/>
  <c r="J6" i="21"/>
  <c r="AA6" i="21" s="1"/>
  <c r="I6" i="21"/>
  <c r="G6" i="21"/>
  <c r="X6" i="21" s="1"/>
  <c r="F6" i="21"/>
  <c r="W6" i="21" s="1"/>
  <c r="D6" i="21"/>
  <c r="U6" i="21" s="1"/>
  <c r="C6" i="21"/>
  <c r="T6" i="21" s="1"/>
  <c r="A6" i="21"/>
  <c r="R6" i="21" s="1"/>
  <c r="B5" i="21"/>
  <c r="S5" i="21" s="1"/>
  <c r="P28" i="22"/>
  <c r="P26" i="22"/>
  <c r="AH26" i="22" s="1"/>
  <c r="P24" i="22"/>
  <c r="P22" i="22"/>
  <c r="P20" i="22"/>
  <c r="A5" i="21"/>
  <c r="R5" i="21" s="1"/>
  <c r="D7" i="20"/>
  <c r="O7" i="20" s="1"/>
  <c r="D8" i="20"/>
  <c r="O8" i="20" s="1"/>
  <c r="G9" i="20"/>
  <c r="L9" i="20" s="1"/>
  <c r="E9" i="20"/>
  <c r="J9" i="20" s="1"/>
  <c r="G8" i="20"/>
  <c r="L8" i="20" s="1"/>
  <c r="E8" i="20"/>
  <c r="J8" i="20" s="1"/>
  <c r="G7" i="20"/>
  <c r="L7" i="20" s="1"/>
  <c r="E7" i="20"/>
  <c r="G6" i="20"/>
  <c r="L6" i="20" s="1"/>
  <c r="E6" i="20"/>
  <c r="J6" i="20" s="1"/>
  <c r="G5" i="20"/>
  <c r="L5" i="20" s="1"/>
  <c r="E5" i="20"/>
  <c r="J5" i="20" s="1"/>
  <c r="D5" i="20"/>
  <c r="I5" i="20" s="1"/>
  <c r="I6" i="20" s="1"/>
  <c r="T25" i="23"/>
  <c r="O25" i="23"/>
  <c r="V24" i="23"/>
  <c r="Q24" i="23"/>
  <c r="V23" i="23"/>
  <c r="Q23" i="23"/>
  <c r="V22" i="23"/>
  <c r="Q22" i="23"/>
  <c r="V21" i="23"/>
  <c r="Q21" i="23"/>
  <c r="V20" i="23"/>
  <c r="Q20" i="23"/>
  <c r="V19" i="23"/>
  <c r="Q19" i="23"/>
  <c r="T14" i="23"/>
  <c r="O14" i="23"/>
  <c r="V13" i="23"/>
  <c r="Q13" i="23"/>
  <c r="V12" i="23"/>
  <c r="Q12" i="23"/>
  <c r="V11" i="23"/>
  <c r="Q11" i="23"/>
  <c r="V10" i="23"/>
  <c r="Q10" i="23"/>
  <c r="V9" i="23"/>
  <c r="Q9" i="23"/>
  <c r="V8" i="23"/>
  <c r="Q8" i="23"/>
  <c r="AF140" i="21"/>
  <c r="M22" i="20" s="1"/>
  <c r="B27" i="19"/>
  <c r="E27" i="19" s="1"/>
  <c r="F30" i="13" s="1"/>
  <c r="B24" i="19"/>
  <c r="E24" i="19" s="1"/>
  <c r="F26" i="13" s="1"/>
  <c r="B21" i="19"/>
  <c r="E21" i="19" s="1"/>
  <c r="F22" i="13" s="1"/>
  <c r="B18" i="19"/>
  <c r="E18" i="19" s="1"/>
  <c r="F18" i="13" s="1"/>
  <c r="B15" i="19"/>
  <c r="E15" i="19" s="1"/>
  <c r="I15" i="19" s="1"/>
  <c r="B12" i="19"/>
  <c r="D26" i="19"/>
  <c r="B26" i="19"/>
  <c r="D23" i="19"/>
  <c r="B23" i="19"/>
  <c r="D20" i="19"/>
  <c r="G20" i="19" s="1"/>
  <c r="B20" i="19"/>
  <c r="D17" i="19"/>
  <c r="B17" i="19"/>
  <c r="D14" i="19"/>
  <c r="G14" i="19" s="1"/>
  <c r="B14" i="19"/>
  <c r="D11" i="19"/>
  <c r="B11" i="19"/>
  <c r="B6" i="19"/>
  <c r="E6" i="19" s="1"/>
  <c r="B5" i="19"/>
  <c r="E5" i="19" s="1"/>
  <c r="H25" i="23"/>
  <c r="C25" i="23"/>
  <c r="H14" i="23"/>
  <c r="C14" i="23"/>
  <c r="B14" i="18"/>
  <c r="E5" i="11"/>
  <c r="H25" i="17"/>
  <c r="C25" i="17"/>
  <c r="J24" i="17"/>
  <c r="E24" i="17"/>
  <c r="J23" i="17"/>
  <c r="E23" i="17"/>
  <c r="J22" i="17"/>
  <c r="E22" i="17"/>
  <c r="J21" i="17"/>
  <c r="E21" i="17"/>
  <c r="J20" i="17"/>
  <c r="E20" i="17"/>
  <c r="J19" i="17"/>
  <c r="J25" i="17" s="1"/>
  <c r="E19" i="17"/>
  <c r="E25" i="17" s="1"/>
  <c r="H14" i="17"/>
  <c r="C14" i="17"/>
  <c r="J13" i="17"/>
  <c r="E13" i="17"/>
  <c r="J12" i="17"/>
  <c r="E12" i="17"/>
  <c r="J11" i="17"/>
  <c r="E11" i="17"/>
  <c r="J10" i="17"/>
  <c r="E10" i="17"/>
  <c r="J9" i="17"/>
  <c r="E9" i="17"/>
  <c r="J8" i="17"/>
  <c r="J14" i="17" s="1"/>
  <c r="E8" i="17"/>
  <c r="E14" i="17" s="1"/>
  <c r="L59" i="16"/>
  <c r="K59" i="16"/>
  <c r="L50" i="16"/>
  <c r="K50" i="16"/>
  <c r="O30" i="16"/>
  <c r="K29" i="16"/>
  <c r="L29" i="16" s="1"/>
  <c r="K27" i="16"/>
  <c r="K25" i="16"/>
  <c r="K23" i="16"/>
  <c r="K21" i="16"/>
  <c r="O15" i="16"/>
  <c r="K14" i="16"/>
  <c r="L14" i="16" s="1"/>
  <c r="K12" i="16"/>
  <c r="L12" i="16" s="1"/>
  <c r="K10" i="16"/>
  <c r="L10" i="16" s="1"/>
  <c r="K8" i="16"/>
  <c r="K6" i="16"/>
  <c r="O155" i="15"/>
  <c r="H21" i="14" s="1"/>
  <c r="O140" i="15"/>
  <c r="H20" i="14" s="1"/>
  <c r="R132" i="15"/>
  <c r="O105" i="15"/>
  <c r="H19" i="14" s="1"/>
  <c r="O70" i="15"/>
  <c r="H17" i="14" s="1"/>
  <c r="O35" i="15"/>
  <c r="H16" i="14" s="1"/>
  <c r="K34" i="15"/>
  <c r="K32" i="15"/>
  <c r="K30" i="15"/>
  <c r="L30" i="15" s="1"/>
  <c r="K28" i="15"/>
  <c r="K26" i="15"/>
  <c r="K24" i="15"/>
  <c r="K22" i="15"/>
  <c r="L22" i="15" s="1"/>
  <c r="K20" i="15"/>
  <c r="K18" i="15"/>
  <c r="K16" i="15"/>
  <c r="K14" i="15"/>
  <c r="L14" i="15" s="1"/>
  <c r="K12" i="15"/>
  <c r="K10" i="15"/>
  <c r="K8" i="15"/>
  <c r="L8" i="15" s="1"/>
  <c r="K6" i="15"/>
  <c r="L23" i="16" l="1"/>
  <c r="L25" i="16"/>
  <c r="L21" i="16"/>
  <c r="L30" i="16" s="1"/>
  <c r="O155" i="21"/>
  <c r="H23" i="20" s="1"/>
  <c r="AC50" i="22"/>
  <c r="O70" i="21"/>
  <c r="H19" i="20" s="1"/>
  <c r="K15" i="16"/>
  <c r="O32" i="16"/>
  <c r="H18" i="14" s="1"/>
  <c r="AO30" i="22"/>
  <c r="V14" i="23"/>
  <c r="O140" i="21"/>
  <c r="H22" i="20" s="1"/>
  <c r="S22" i="20" s="1"/>
  <c r="AM140" i="21"/>
  <c r="O105" i="21"/>
  <c r="H21" i="20" s="1"/>
  <c r="J26" i="19"/>
  <c r="CG4" i="9"/>
  <c r="J20" i="19"/>
  <c r="CC4" i="9"/>
  <c r="F14" i="13"/>
  <c r="J14" i="19"/>
  <c r="BY4" i="9"/>
  <c r="I12" i="19"/>
  <c r="F10" i="13"/>
  <c r="E5" i="18"/>
  <c r="Q14" i="23"/>
  <c r="AB10" i="21"/>
  <c r="AH10" i="21" s="1"/>
  <c r="AD50" i="22"/>
  <c r="O30" i="22"/>
  <c r="K8" i="22"/>
  <c r="L8" i="22" s="1"/>
  <c r="M8" i="22" s="1"/>
  <c r="N8" i="22" s="1"/>
  <c r="O15" i="22"/>
  <c r="K12" i="22"/>
  <c r="L12" i="22" s="1"/>
  <c r="M12" i="22" s="1"/>
  <c r="N12" i="22" s="1"/>
  <c r="AG30" i="22"/>
  <c r="K25" i="22"/>
  <c r="L25" i="22" s="1"/>
  <c r="M25" i="22" s="1"/>
  <c r="N25" i="22" s="1"/>
  <c r="K29" i="22"/>
  <c r="L29" i="22" s="1"/>
  <c r="M29" i="22" s="1"/>
  <c r="N29" i="22" s="1"/>
  <c r="K59" i="22"/>
  <c r="AH20" i="22"/>
  <c r="AH28" i="22"/>
  <c r="K6" i="22"/>
  <c r="L6" i="22" s="1"/>
  <c r="M6" i="22" s="1"/>
  <c r="N6" i="22" s="1"/>
  <c r="K10" i="22"/>
  <c r="L10" i="22" s="1"/>
  <c r="M10" i="22" s="1"/>
  <c r="N10" i="22" s="1"/>
  <c r="K14" i="22"/>
  <c r="L14" i="22" s="1"/>
  <c r="M14" i="22" s="1"/>
  <c r="N14" i="22" s="1"/>
  <c r="K23" i="22"/>
  <c r="L23" i="22" s="1"/>
  <c r="K27" i="22"/>
  <c r="L27" i="22" s="1"/>
  <c r="M27" i="22" s="1"/>
  <c r="N27" i="22" s="1"/>
  <c r="AA6" i="22"/>
  <c r="AC6" i="22" s="1"/>
  <c r="X8" i="22"/>
  <c r="AC8" i="22" s="1"/>
  <c r="X25" i="22"/>
  <c r="AC25" i="22" s="1"/>
  <c r="AJ25" i="22" s="1"/>
  <c r="AH22" i="22"/>
  <c r="AA14" i="22"/>
  <c r="AC14" i="22" s="1"/>
  <c r="X29" i="22"/>
  <c r="AC29" i="22" s="1"/>
  <c r="AG8" i="22"/>
  <c r="AO8" i="22" s="1"/>
  <c r="AO15" i="22" s="1"/>
  <c r="AA10" i="22"/>
  <c r="AC10" i="22" s="1"/>
  <c r="X12" i="22"/>
  <c r="AC12" i="22" s="1"/>
  <c r="AA23" i="22"/>
  <c r="AC23" i="22" s="1"/>
  <c r="AJ23" i="22" s="1"/>
  <c r="AA27" i="22"/>
  <c r="AC27" i="22" s="1"/>
  <c r="AC58" i="22"/>
  <c r="K21" i="22"/>
  <c r="L21" i="22" s="1"/>
  <c r="AA21" i="22"/>
  <c r="L59" i="22"/>
  <c r="AC54" i="22"/>
  <c r="AD59" i="22" s="1"/>
  <c r="AH24" i="22"/>
  <c r="AB34" i="21"/>
  <c r="AC34" i="21" s="1"/>
  <c r="AM70" i="21"/>
  <c r="K8" i="21"/>
  <c r="K12" i="21"/>
  <c r="L12" i="21" s="1"/>
  <c r="K16" i="21"/>
  <c r="L16" i="21" s="1"/>
  <c r="AB94" i="21"/>
  <c r="O35" i="21"/>
  <c r="H18" i="20" s="1"/>
  <c r="K6" i="21"/>
  <c r="L6" i="21" s="1"/>
  <c r="M6" i="21" s="1"/>
  <c r="K30" i="21"/>
  <c r="L30" i="21" s="1"/>
  <c r="K34" i="21"/>
  <c r="L34" i="21" s="1"/>
  <c r="AF105" i="21"/>
  <c r="M21" i="20" s="1"/>
  <c r="S21" i="20" s="1"/>
  <c r="AF70" i="21"/>
  <c r="M19" i="20" s="1"/>
  <c r="S19" i="20" s="1"/>
  <c r="AB78" i="21"/>
  <c r="AH78" i="21" s="1"/>
  <c r="AF35" i="21"/>
  <c r="M18" i="20" s="1"/>
  <c r="AB14" i="21"/>
  <c r="AH14" i="21" s="1"/>
  <c r="K45" i="21"/>
  <c r="AB90" i="21"/>
  <c r="Z6" i="21"/>
  <c r="K20" i="21"/>
  <c r="L20" i="21" s="1"/>
  <c r="K24" i="21"/>
  <c r="L24" i="21" s="1"/>
  <c r="K32" i="21"/>
  <c r="L32" i="21" s="1"/>
  <c r="W8" i="21"/>
  <c r="AB8" i="21" s="1"/>
  <c r="W12" i="21"/>
  <c r="AB12" i="21" s="1"/>
  <c r="AH12" i="21" s="1"/>
  <c r="AB22" i="21"/>
  <c r="W30" i="21"/>
  <c r="AB30" i="21" s="1"/>
  <c r="K43" i="21"/>
  <c r="Z43" i="21"/>
  <c r="AB43" i="21" s="1"/>
  <c r="AH43" i="21" s="1"/>
  <c r="AB80" i="21"/>
  <c r="AH80" i="21" s="1"/>
  <c r="Z32" i="21"/>
  <c r="AB67" i="21"/>
  <c r="K10" i="21"/>
  <c r="L10" i="21" s="1"/>
  <c r="M10" i="21" s="1"/>
  <c r="K14" i="21"/>
  <c r="L14" i="21" s="1"/>
  <c r="AB32" i="21"/>
  <c r="K28" i="21"/>
  <c r="W16" i="21"/>
  <c r="AB16" i="21" s="1"/>
  <c r="AH16" i="21" s="1"/>
  <c r="AB18" i="21"/>
  <c r="AB26" i="21"/>
  <c r="K41" i="21"/>
  <c r="L41" i="21" s="1"/>
  <c r="W41" i="21"/>
  <c r="AB41" i="21" s="1"/>
  <c r="AH41" i="21" s="1"/>
  <c r="AB76" i="21"/>
  <c r="AH76" i="21" s="1"/>
  <c r="AB96" i="21"/>
  <c r="K18" i="21"/>
  <c r="L18" i="21" s="1"/>
  <c r="K22" i="21"/>
  <c r="L22" i="21" s="1"/>
  <c r="K26" i="21"/>
  <c r="Z20" i="21"/>
  <c r="AB20" i="21" s="1"/>
  <c r="Z24" i="21"/>
  <c r="AB24" i="21" s="1"/>
  <c r="Z28" i="21"/>
  <c r="AB28" i="21" s="1"/>
  <c r="AB57" i="21"/>
  <c r="AB59" i="21"/>
  <c r="AB61" i="21"/>
  <c r="AB63" i="21"/>
  <c r="AB65" i="21"/>
  <c r="K69" i="21"/>
  <c r="L69" i="21" s="1"/>
  <c r="Z69" i="21"/>
  <c r="AB69" i="21" s="1"/>
  <c r="K111" i="21"/>
  <c r="L111" i="21" s="1"/>
  <c r="Z111" i="21"/>
  <c r="AB111" i="21" s="1"/>
  <c r="AH111" i="21" s="1"/>
  <c r="K113" i="21"/>
  <c r="L113" i="21" s="1"/>
  <c r="W113" i="21"/>
  <c r="AB113" i="21" s="1"/>
  <c r="AH113" i="21" s="1"/>
  <c r="K115" i="21"/>
  <c r="L115" i="21" s="1"/>
  <c r="Z115" i="21"/>
  <c r="AB115" i="21" s="1"/>
  <c r="K117" i="21"/>
  <c r="L117" i="21" s="1"/>
  <c r="W117" i="21"/>
  <c r="AB117" i="21" s="1"/>
  <c r="K119" i="21"/>
  <c r="L119" i="21" s="1"/>
  <c r="Z119" i="21"/>
  <c r="AB119" i="21" s="1"/>
  <c r="K121" i="21"/>
  <c r="L121" i="21" s="1"/>
  <c r="W121" i="21"/>
  <c r="AB121" i="21" s="1"/>
  <c r="K123" i="21"/>
  <c r="Z123" i="21"/>
  <c r="AB123" i="21" s="1"/>
  <c r="K125" i="21"/>
  <c r="L125" i="21" s="1"/>
  <c r="W125" i="21"/>
  <c r="AB125" i="21" s="1"/>
  <c r="K127" i="21"/>
  <c r="L127" i="21" s="1"/>
  <c r="Z127" i="21"/>
  <c r="AB127" i="21" s="1"/>
  <c r="K129" i="21"/>
  <c r="L129" i="21" s="1"/>
  <c r="W129" i="21"/>
  <c r="AB129" i="21" s="1"/>
  <c r="K131" i="21"/>
  <c r="L131" i="21" s="1"/>
  <c r="Z131" i="21"/>
  <c r="AB131" i="21" s="1"/>
  <c r="K133" i="21"/>
  <c r="L133" i="21" s="1"/>
  <c r="W133" i="21"/>
  <c r="AB133" i="21" s="1"/>
  <c r="K135" i="21"/>
  <c r="L135" i="21" s="1"/>
  <c r="Z135" i="21"/>
  <c r="AB135" i="21" s="1"/>
  <c r="K137" i="21"/>
  <c r="L137" i="21" s="1"/>
  <c r="W137" i="21"/>
  <c r="AB137" i="21" s="1"/>
  <c r="K139" i="21"/>
  <c r="L139" i="21" s="1"/>
  <c r="Z139" i="21"/>
  <c r="AB139" i="21" s="1"/>
  <c r="K148" i="21"/>
  <c r="Z148" i="21"/>
  <c r="K152" i="21"/>
  <c r="L152" i="21" s="1"/>
  <c r="Z152" i="21"/>
  <c r="AB152" i="21" s="1"/>
  <c r="AB84" i="21"/>
  <c r="AH84" i="21" s="1"/>
  <c r="K47" i="21"/>
  <c r="L47" i="21" s="1"/>
  <c r="K49" i="21"/>
  <c r="L49" i="21" s="1"/>
  <c r="K51" i="21"/>
  <c r="L51" i="21" s="1"/>
  <c r="K53" i="21"/>
  <c r="L53" i="21" s="1"/>
  <c r="K55" i="21"/>
  <c r="L55" i="21" s="1"/>
  <c r="K57" i="21"/>
  <c r="L57" i="21" s="1"/>
  <c r="K59" i="21"/>
  <c r="K61" i="21"/>
  <c r="L61" i="21" s="1"/>
  <c r="K63" i="21"/>
  <c r="L63" i="21" s="1"/>
  <c r="K65" i="21"/>
  <c r="L65" i="21" s="1"/>
  <c r="K67" i="21"/>
  <c r="L67" i="21" s="1"/>
  <c r="K76" i="21"/>
  <c r="L76" i="21" s="1"/>
  <c r="K78" i="21"/>
  <c r="L78" i="21" s="1"/>
  <c r="K80" i="21"/>
  <c r="L80" i="21" s="1"/>
  <c r="K82" i="21"/>
  <c r="L82" i="21" s="1"/>
  <c r="K84" i="21"/>
  <c r="L84" i="21" s="1"/>
  <c r="K86" i="21"/>
  <c r="L86" i="21" s="1"/>
  <c r="K88" i="21"/>
  <c r="L88" i="21" s="1"/>
  <c r="K90" i="21"/>
  <c r="L90" i="21" s="1"/>
  <c r="K92" i="21"/>
  <c r="L92" i="21" s="1"/>
  <c r="K94" i="21"/>
  <c r="L94" i="21" s="1"/>
  <c r="K96" i="21"/>
  <c r="L96" i="21" s="1"/>
  <c r="K98" i="21"/>
  <c r="L98" i="21" s="1"/>
  <c r="W98" i="21"/>
  <c r="AB98" i="21" s="1"/>
  <c r="K100" i="21"/>
  <c r="L100" i="21" s="1"/>
  <c r="Z100" i="21"/>
  <c r="AB100" i="21" s="1"/>
  <c r="K102" i="21"/>
  <c r="L102" i="21" s="1"/>
  <c r="W102" i="21"/>
  <c r="AB102" i="21" s="1"/>
  <c r="K104" i="21"/>
  <c r="L104" i="21" s="1"/>
  <c r="Z104" i="21"/>
  <c r="AB104" i="21" s="1"/>
  <c r="K146" i="21"/>
  <c r="L146" i="21" s="1"/>
  <c r="Z146" i="21"/>
  <c r="AB146" i="21" s="1"/>
  <c r="AB148" i="21"/>
  <c r="AF155" i="21"/>
  <c r="M23" i="20" s="1"/>
  <c r="S23" i="20" s="1"/>
  <c r="K150" i="21"/>
  <c r="L150" i="21" s="1"/>
  <c r="Z150" i="21"/>
  <c r="AB150" i="21" s="1"/>
  <c r="K154" i="21"/>
  <c r="L154" i="21" s="1"/>
  <c r="Z154" i="21"/>
  <c r="AB154" i="21" s="1"/>
  <c r="W45" i="21"/>
  <c r="AB45" i="21" s="1"/>
  <c r="AH45" i="21" s="1"/>
  <c r="Z47" i="21"/>
  <c r="AB47" i="21" s="1"/>
  <c r="W86" i="21"/>
  <c r="AB86" i="21" s="1"/>
  <c r="Z92" i="21"/>
  <c r="AB92" i="21" s="1"/>
  <c r="W49" i="21"/>
  <c r="AB49" i="21" s="1"/>
  <c r="Z51" i="21"/>
  <c r="AB51" i="21" s="1"/>
  <c r="W53" i="21"/>
  <c r="AB53" i="21" s="1"/>
  <c r="Z55" i="21"/>
  <c r="AB55" i="21" s="1"/>
  <c r="W82" i="21"/>
  <c r="AB82" i="21" s="1"/>
  <c r="AH82" i="21" s="1"/>
  <c r="Z88" i="21"/>
  <c r="AB88" i="21" s="1"/>
  <c r="L50" i="22"/>
  <c r="K50" i="22"/>
  <c r="M23" i="22"/>
  <c r="L148" i="21"/>
  <c r="L123" i="21"/>
  <c r="L43" i="21"/>
  <c r="L45" i="21"/>
  <c r="L59" i="21"/>
  <c r="L8" i="21"/>
  <c r="L26" i="21"/>
  <c r="L28" i="21"/>
  <c r="O5" i="20"/>
  <c r="D6" i="20"/>
  <c r="O6" i="20" s="1"/>
  <c r="E25" i="23"/>
  <c r="Q25" i="23"/>
  <c r="V25" i="23"/>
  <c r="E14" i="23"/>
  <c r="E11" i="19"/>
  <c r="E17" i="19"/>
  <c r="E23" i="19"/>
  <c r="G11" i="19"/>
  <c r="G17" i="19"/>
  <c r="G23" i="19"/>
  <c r="I24" i="19"/>
  <c r="E14" i="19"/>
  <c r="E20" i="19"/>
  <c r="E26" i="19"/>
  <c r="I18" i="19"/>
  <c r="I21" i="19"/>
  <c r="I27" i="19"/>
  <c r="L6" i="16"/>
  <c r="M6" i="16" s="1"/>
  <c r="M10" i="16"/>
  <c r="N10" i="16" s="1"/>
  <c r="M12" i="16"/>
  <c r="M21" i="16"/>
  <c r="M23" i="16"/>
  <c r="N23" i="16" s="1"/>
  <c r="M29" i="16"/>
  <c r="N29" i="16"/>
  <c r="L8" i="16"/>
  <c r="M14" i="16"/>
  <c r="M25" i="16"/>
  <c r="N25" i="16" s="1"/>
  <c r="L27" i="16"/>
  <c r="K30" i="16"/>
  <c r="K32" i="16" s="1"/>
  <c r="D18" i="14" s="1"/>
  <c r="M8" i="15"/>
  <c r="N8" i="15" s="1"/>
  <c r="R7" i="15" s="1"/>
  <c r="L20" i="15"/>
  <c r="L26" i="15"/>
  <c r="L32" i="15"/>
  <c r="K70" i="15"/>
  <c r="D17" i="14" s="1"/>
  <c r="K105" i="15"/>
  <c r="D19" i="14" s="1"/>
  <c r="L28" i="15"/>
  <c r="L34" i="15"/>
  <c r="R126" i="15"/>
  <c r="M6" i="15"/>
  <c r="N6" i="15" s="1"/>
  <c r="L10" i="15"/>
  <c r="L16" i="15"/>
  <c r="R112" i="15"/>
  <c r="R116" i="15"/>
  <c r="K35" i="15"/>
  <c r="D16" i="14" s="1"/>
  <c r="L12" i="15"/>
  <c r="L18" i="15"/>
  <c r="L24" i="15"/>
  <c r="R118" i="15"/>
  <c r="R120" i="15"/>
  <c r="R124" i="15"/>
  <c r="R134" i="15"/>
  <c r="R145" i="15"/>
  <c r="R151" i="15"/>
  <c r="M14" i="15"/>
  <c r="M22" i="15"/>
  <c r="M30" i="15"/>
  <c r="N30" i="15" s="1"/>
  <c r="K140" i="15"/>
  <c r="D20" i="14" s="1"/>
  <c r="K155" i="15"/>
  <c r="D21" i="14" s="1"/>
  <c r="R153" i="15"/>
  <c r="AI20" i="21" l="1"/>
  <c r="AC10" i="21"/>
  <c r="AJ6" i="22"/>
  <c r="AK6" i="22"/>
  <c r="AK8" i="22"/>
  <c r="AJ8" i="22"/>
  <c r="AJ34" i="21"/>
  <c r="AI8" i="21"/>
  <c r="AH8" i="21"/>
  <c r="AD29" i="22"/>
  <c r="AL29" i="22" s="1"/>
  <c r="AK29" i="22"/>
  <c r="AD27" i="22"/>
  <c r="AL27" i="22" s="1"/>
  <c r="AK27" i="22"/>
  <c r="AD12" i="22"/>
  <c r="AL12" i="22" s="1"/>
  <c r="AK12" i="22"/>
  <c r="AD14" i="22"/>
  <c r="AK14" i="22"/>
  <c r="AD10" i="22"/>
  <c r="AL10" i="22" s="1"/>
  <c r="AK10" i="22"/>
  <c r="AD25" i="22"/>
  <c r="AL25" i="22" s="1"/>
  <c r="AK25" i="22"/>
  <c r="AD23" i="22"/>
  <c r="AL23" i="22" s="1"/>
  <c r="AK23" i="22"/>
  <c r="K35" i="21"/>
  <c r="D18" i="20" s="1"/>
  <c r="I26" i="19"/>
  <c r="CF4" i="9"/>
  <c r="J23" i="19"/>
  <c r="CE4" i="9"/>
  <c r="I23" i="19"/>
  <c r="CD4" i="9"/>
  <c r="I20" i="19"/>
  <c r="CB4" i="9"/>
  <c r="J17" i="19"/>
  <c r="CA4" i="9"/>
  <c r="I17" i="19"/>
  <c r="BZ4" i="9"/>
  <c r="I14" i="19"/>
  <c r="BX4" i="9"/>
  <c r="J11" i="19"/>
  <c r="BW4" i="9"/>
  <c r="I11" i="19"/>
  <c r="BV4" i="9"/>
  <c r="D15" i="14"/>
  <c r="AC21" i="22"/>
  <c r="O32" i="22"/>
  <c r="H20" i="20" s="1"/>
  <c r="H17" i="20" s="1"/>
  <c r="AE29" i="22"/>
  <c r="AM29" i="22" s="1"/>
  <c r="AI41" i="21"/>
  <c r="AE27" i="22"/>
  <c r="AM27" i="22" s="1"/>
  <c r="AC59" i="22"/>
  <c r="AD8" i="22"/>
  <c r="AL8" i="22" s="1"/>
  <c r="N23" i="22"/>
  <c r="L30" i="22"/>
  <c r="AE12" i="22"/>
  <c r="AM12" i="22" s="1"/>
  <c r="K30" i="22"/>
  <c r="M21" i="22"/>
  <c r="N21" i="22" s="1"/>
  <c r="AE10" i="22"/>
  <c r="AM10" i="22" s="1"/>
  <c r="K15" i="22"/>
  <c r="AC15" i="22"/>
  <c r="AG15" i="22"/>
  <c r="AG32" i="22" s="1"/>
  <c r="AC53" i="21"/>
  <c r="AI53" i="21"/>
  <c r="AC86" i="21"/>
  <c r="AI86" i="21"/>
  <c r="AC148" i="21"/>
  <c r="AI148" i="21"/>
  <c r="AC137" i="21"/>
  <c r="AI137" i="21"/>
  <c r="AC133" i="21"/>
  <c r="AI133" i="21"/>
  <c r="AC129" i="21"/>
  <c r="AI129" i="21"/>
  <c r="AC125" i="21"/>
  <c r="AI125" i="21"/>
  <c r="AC121" i="21"/>
  <c r="AI121" i="21"/>
  <c r="AC117" i="21"/>
  <c r="AI117" i="21"/>
  <c r="AC113" i="21"/>
  <c r="AI113" i="21"/>
  <c r="AC69" i="21"/>
  <c r="AI69" i="21"/>
  <c r="AC61" i="21"/>
  <c r="AI61" i="21"/>
  <c r="AC24" i="21"/>
  <c r="AI24" i="21"/>
  <c r="AC18" i="21"/>
  <c r="AI18" i="21"/>
  <c r="AC80" i="21"/>
  <c r="AI80" i="21"/>
  <c r="AC22" i="21"/>
  <c r="AI22" i="21"/>
  <c r="AC90" i="21"/>
  <c r="AI90" i="21"/>
  <c r="AC78" i="21"/>
  <c r="AI78" i="21"/>
  <c r="AI34" i="21"/>
  <c r="AC88" i="21"/>
  <c r="AI88" i="21"/>
  <c r="AC51" i="21"/>
  <c r="AI51" i="21"/>
  <c r="AC47" i="21"/>
  <c r="AI47" i="21"/>
  <c r="AC150" i="21"/>
  <c r="AI150" i="21"/>
  <c r="AC146" i="21"/>
  <c r="AI146" i="21"/>
  <c r="AC102" i="21"/>
  <c r="AI102" i="21"/>
  <c r="AC98" i="21"/>
  <c r="AI98" i="21"/>
  <c r="AC84" i="21"/>
  <c r="AI84" i="21"/>
  <c r="K155" i="21"/>
  <c r="D23" i="20" s="1"/>
  <c r="E23" i="20" s="1"/>
  <c r="F23" i="20" s="1"/>
  <c r="AC59" i="21"/>
  <c r="AI59" i="21"/>
  <c r="AC16" i="21"/>
  <c r="AI16" i="21"/>
  <c r="AC43" i="21"/>
  <c r="AJ43" i="21" s="1"/>
  <c r="AI43" i="21"/>
  <c r="AC12" i="21"/>
  <c r="AI12" i="21"/>
  <c r="AC82" i="21"/>
  <c r="AI82" i="21"/>
  <c r="AC49" i="21"/>
  <c r="AI49" i="21"/>
  <c r="AC45" i="21"/>
  <c r="AJ45" i="21" s="1"/>
  <c r="AI45" i="21"/>
  <c r="AC152" i="21"/>
  <c r="AI152" i="21"/>
  <c r="AC139" i="21"/>
  <c r="AI139" i="21"/>
  <c r="AC135" i="21"/>
  <c r="AI135" i="21"/>
  <c r="AC131" i="21"/>
  <c r="AI131" i="21"/>
  <c r="AC127" i="21"/>
  <c r="AI127" i="21"/>
  <c r="AC123" i="21"/>
  <c r="AI123" i="21"/>
  <c r="AC119" i="21"/>
  <c r="AI119" i="21"/>
  <c r="AC115" i="21"/>
  <c r="AI115" i="21"/>
  <c r="AC111" i="21"/>
  <c r="AI111" i="21"/>
  <c r="AC65" i="21"/>
  <c r="AI65" i="21"/>
  <c r="AC57" i="21"/>
  <c r="AI57" i="21"/>
  <c r="AC96" i="21"/>
  <c r="AI96" i="21"/>
  <c r="AC67" i="21"/>
  <c r="AI67" i="21"/>
  <c r="AC8" i="21"/>
  <c r="AJ8" i="21" s="1"/>
  <c r="AB6" i="21"/>
  <c r="AH6" i="21" s="1"/>
  <c r="AC14" i="21"/>
  <c r="AI14" i="21"/>
  <c r="AC55" i="21"/>
  <c r="AI55" i="21"/>
  <c r="AC92" i="21"/>
  <c r="AI92" i="21"/>
  <c r="AC154" i="21"/>
  <c r="AI154" i="21"/>
  <c r="AC104" i="21"/>
  <c r="AI104" i="21"/>
  <c r="AC100" i="21"/>
  <c r="AI100" i="21"/>
  <c r="AC63" i="21"/>
  <c r="AI63" i="21"/>
  <c r="AC28" i="21"/>
  <c r="AI28" i="21"/>
  <c r="AC76" i="21"/>
  <c r="AI76" i="21"/>
  <c r="AC26" i="21"/>
  <c r="AI26" i="21"/>
  <c r="AC32" i="21"/>
  <c r="AI32" i="21"/>
  <c r="AC30" i="21"/>
  <c r="AI30" i="21"/>
  <c r="AJ10" i="21"/>
  <c r="AC94" i="21"/>
  <c r="AI94" i="21"/>
  <c r="AI10" i="21"/>
  <c r="AD34" i="21"/>
  <c r="AD10" i="21"/>
  <c r="AB140" i="21"/>
  <c r="I22" i="20" s="1"/>
  <c r="J22" i="20" s="1"/>
  <c r="CM4" i="9" s="1"/>
  <c r="K70" i="21"/>
  <c r="D19" i="20" s="1"/>
  <c r="E19" i="20" s="1"/>
  <c r="F19" i="20" s="1"/>
  <c r="S18" i="20"/>
  <c r="K140" i="21"/>
  <c r="D22" i="20" s="1"/>
  <c r="E22" i="20" s="1"/>
  <c r="L105" i="21"/>
  <c r="AB105" i="21"/>
  <c r="I21" i="20" s="1"/>
  <c r="J21" i="20" s="1"/>
  <c r="CL4" i="9" s="1"/>
  <c r="AB155" i="21"/>
  <c r="I23" i="20" s="1"/>
  <c r="J23" i="20" s="1"/>
  <c r="K105" i="21"/>
  <c r="D21" i="20" s="1"/>
  <c r="E21" i="20" s="1"/>
  <c r="AD43" i="21"/>
  <c r="AD45" i="21"/>
  <c r="AC20" i="21"/>
  <c r="AC41" i="21"/>
  <c r="AB70" i="21"/>
  <c r="I19" i="20" s="1"/>
  <c r="J19" i="20" s="1"/>
  <c r="CJ4" i="9" s="1"/>
  <c r="AD6" i="22"/>
  <c r="AL6" i="22" s="1"/>
  <c r="M148" i="21"/>
  <c r="M154" i="21"/>
  <c r="N154" i="21" s="1"/>
  <c r="AC155" i="21"/>
  <c r="M146" i="21"/>
  <c r="M150" i="21"/>
  <c r="L155" i="21"/>
  <c r="M152" i="21"/>
  <c r="N152" i="21" s="1"/>
  <c r="M137" i="21"/>
  <c r="N137" i="21" s="1"/>
  <c r="M125" i="21"/>
  <c r="M121" i="21"/>
  <c r="M135" i="21"/>
  <c r="M111" i="21"/>
  <c r="M133" i="21"/>
  <c r="M129" i="21"/>
  <c r="M117" i="21"/>
  <c r="N117" i="21" s="1"/>
  <c r="M139" i="21"/>
  <c r="M131" i="21"/>
  <c r="N131" i="21" s="1"/>
  <c r="M127" i="21"/>
  <c r="M123" i="21"/>
  <c r="M119" i="21"/>
  <c r="M113" i="21"/>
  <c r="L140" i="21"/>
  <c r="M115" i="21"/>
  <c r="N115" i="21" s="1"/>
  <c r="M102" i="21"/>
  <c r="N102" i="21" s="1"/>
  <c r="M98" i="21"/>
  <c r="M94" i="21"/>
  <c r="M104" i="21"/>
  <c r="M100" i="21"/>
  <c r="M96" i="21"/>
  <c r="N96" i="21" s="1"/>
  <c r="M92" i="21"/>
  <c r="N92" i="21" s="1"/>
  <c r="M90" i="21"/>
  <c r="N90" i="21" s="1"/>
  <c r="M86" i="21"/>
  <c r="N86" i="21" s="1"/>
  <c r="M82" i="21"/>
  <c r="M78" i="21"/>
  <c r="M88" i="21"/>
  <c r="M84" i="21"/>
  <c r="M80" i="21"/>
  <c r="N80" i="21" s="1"/>
  <c r="M76" i="21"/>
  <c r="M57" i="21"/>
  <c r="M45" i="21"/>
  <c r="N45" i="21" s="1"/>
  <c r="M65" i="21"/>
  <c r="M53" i="21"/>
  <c r="N53" i="21" s="1"/>
  <c r="M41" i="21"/>
  <c r="M69" i="21"/>
  <c r="N69" i="21" s="1"/>
  <c r="M61" i="21"/>
  <c r="M49" i="21"/>
  <c r="N49" i="21" s="1"/>
  <c r="M67" i="21"/>
  <c r="M63" i="21"/>
  <c r="M59" i="21"/>
  <c r="N59" i="21" s="1"/>
  <c r="M55" i="21"/>
  <c r="N55" i="21" s="1"/>
  <c r="M51" i="21"/>
  <c r="M47" i="21"/>
  <c r="M43" i="21"/>
  <c r="N43" i="21" s="1"/>
  <c r="M20" i="21"/>
  <c r="N20" i="21" s="1"/>
  <c r="M12" i="21"/>
  <c r="M32" i="21"/>
  <c r="N32" i="21" s="1"/>
  <c r="M28" i="21"/>
  <c r="M22" i="21"/>
  <c r="M8" i="21"/>
  <c r="N8" i="21" s="1"/>
  <c r="M34" i="21"/>
  <c r="N34" i="21" s="1"/>
  <c r="M30" i="21"/>
  <c r="M24" i="21"/>
  <c r="N24" i="21" s="1"/>
  <c r="M26" i="21"/>
  <c r="M18" i="21"/>
  <c r="N18" i="21" s="1"/>
  <c r="M16" i="21"/>
  <c r="N10" i="21"/>
  <c r="M14" i="21"/>
  <c r="N6" i="21"/>
  <c r="M15" i="22"/>
  <c r="L35" i="21"/>
  <c r="L15" i="22"/>
  <c r="L70" i="21"/>
  <c r="M8" i="16"/>
  <c r="M15" i="16" s="1"/>
  <c r="M27" i="16"/>
  <c r="N6" i="16"/>
  <c r="M30" i="16"/>
  <c r="S24" i="16"/>
  <c r="L15" i="16"/>
  <c r="L32" i="16" s="1"/>
  <c r="S32" i="16" s="1"/>
  <c r="S28" i="16"/>
  <c r="N14" i="16"/>
  <c r="S13" i="16" s="1"/>
  <c r="S22" i="16"/>
  <c r="N21" i="16"/>
  <c r="N12" i="16"/>
  <c r="S11" i="16" s="1"/>
  <c r="S9" i="16"/>
  <c r="R136" i="15"/>
  <c r="R103" i="15"/>
  <c r="R62" i="15"/>
  <c r="M18" i="15"/>
  <c r="N18" i="15" s="1"/>
  <c r="M16" i="15"/>
  <c r="N16" i="15" s="1"/>
  <c r="M32" i="15"/>
  <c r="L155" i="15"/>
  <c r="R128" i="15"/>
  <c r="R95" i="15"/>
  <c r="R54" i="15"/>
  <c r="L105" i="15"/>
  <c r="R105" i="15" s="1"/>
  <c r="L70" i="15"/>
  <c r="R70" i="15" s="1"/>
  <c r="M20" i="15"/>
  <c r="N20" i="15" s="1"/>
  <c r="R46" i="15"/>
  <c r="M24" i="15"/>
  <c r="N24" i="15" s="1"/>
  <c r="L35" i="15"/>
  <c r="R35" i="15" s="1"/>
  <c r="M10" i="15"/>
  <c r="N10" i="15" s="1"/>
  <c r="M28" i="15"/>
  <c r="R87" i="15"/>
  <c r="M26" i="15"/>
  <c r="N26" i="15" s="1"/>
  <c r="R79" i="15"/>
  <c r="R29" i="15"/>
  <c r="M12" i="15"/>
  <c r="N12" i="15" s="1"/>
  <c r="L140" i="15"/>
  <c r="R140" i="15" s="1"/>
  <c r="N22" i="15"/>
  <c r="R21" i="15" s="1"/>
  <c r="R5" i="15"/>
  <c r="M34" i="15"/>
  <c r="N34" i="15" s="1"/>
  <c r="N14" i="15"/>
  <c r="R13" i="15" s="1"/>
  <c r="K32" i="22" l="1"/>
  <c r="D20" i="20" s="1"/>
  <c r="E20" i="20" s="1"/>
  <c r="AE25" i="22"/>
  <c r="AM25" i="22" s="1"/>
  <c r="K22" i="20"/>
  <c r="AB35" i="21"/>
  <c r="I18" i="20" s="1"/>
  <c r="J18" i="20" s="1"/>
  <c r="AE23" i="22"/>
  <c r="AM23" i="22" s="1"/>
  <c r="AC30" i="22"/>
  <c r="AJ21" i="22"/>
  <c r="AE14" i="22"/>
  <c r="AL14" i="22"/>
  <c r="AD21" i="22"/>
  <c r="AL21" i="22" s="1"/>
  <c r="AK21" i="22"/>
  <c r="AK30" i="22" s="1"/>
  <c r="AC140" i="21"/>
  <c r="W22" i="20"/>
  <c r="O21" i="20"/>
  <c r="K21" i="20"/>
  <c r="AC70" i="21"/>
  <c r="AI6" i="21"/>
  <c r="AI35" i="21" s="1"/>
  <c r="AC6" i="21"/>
  <c r="O22" i="20"/>
  <c r="W21" i="20"/>
  <c r="P23" i="20"/>
  <c r="U23" i="20" s="1"/>
  <c r="AD30" i="22"/>
  <c r="AF25" i="22"/>
  <c r="AN25" i="22" s="1"/>
  <c r="AF23" i="22"/>
  <c r="AN23" i="22" s="1"/>
  <c r="AF29" i="22"/>
  <c r="AN29" i="22" s="1"/>
  <c r="AK15" i="22"/>
  <c r="AE6" i="22"/>
  <c r="AM6" i="22" s="1"/>
  <c r="AI70" i="21"/>
  <c r="AI105" i="21"/>
  <c r="AI140" i="21"/>
  <c r="AE8" i="22"/>
  <c r="AM8" i="22" s="1"/>
  <c r="L32" i="22"/>
  <c r="M30" i="22"/>
  <c r="M32" i="22" s="1"/>
  <c r="AF27" i="22"/>
  <c r="AN27" i="22" s="1"/>
  <c r="M20" i="20"/>
  <c r="AF10" i="22"/>
  <c r="AN10" i="22" s="1"/>
  <c r="AF12" i="22"/>
  <c r="AN12" i="22" s="1"/>
  <c r="AC32" i="22"/>
  <c r="I20" i="20" s="1"/>
  <c r="AE45" i="21"/>
  <c r="AL45" i="21" s="1"/>
  <c r="AK45" i="21"/>
  <c r="AD94" i="21"/>
  <c r="AJ94" i="21"/>
  <c r="AJ96" i="21"/>
  <c r="AD96" i="21"/>
  <c r="AJ65" i="21"/>
  <c r="AD65" i="21"/>
  <c r="AJ115" i="21"/>
  <c r="AD115" i="21"/>
  <c r="AJ123" i="21"/>
  <c r="AD123" i="21"/>
  <c r="AJ131" i="21"/>
  <c r="AD131" i="21"/>
  <c r="AJ139" i="21"/>
  <c r="AD139" i="21"/>
  <c r="AD82" i="21"/>
  <c r="AJ82" i="21"/>
  <c r="AD59" i="21"/>
  <c r="AJ59" i="21"/>
  <c r="AI155" i="21"/>
  <c r="AD78" i="21"/>
  <c r="AJ78" i="21"/>
  <c r="AJ22" i="21"/>
  <c r="AD22" i="21"/>
  <c r="AJ18" i="21"/>
  <c r="AD18" i="21"/>
  <c r="AJ61" i="21"/>
  <c r="AD61" i="21"/>
  <c r="AJ113" i="21"/>
  <c r="AD113" i="21"/>
  <c r="AJ121" i="21"/>
  <c r="AD121" i="21"/>
  <c r="AJ129" i="21"/>
  <c r="AD129" i="21"/>
  <c r="AJ137" i="21"/>
  <c r="AD137" i="21"/>
  <c r="AJ86" i="21"/>
  <c r="AD86" i="21"/>
  <c r="AE43" i="21"/>
  <c r="AL43" i="21" s="1"/>
  <c r="AK43" i="21"/>
  <c r="AD32" i="21"/>
  <c r="AJ32" i="21"/>
  <c r="AD76" i="21"/>
  <c r="AJ76" i="21"/>
  <c r="AD63" i="21"/>
  <c r="AJ63" i="21"/>
  <c r="AJ104" i="21"/>
  <c r="AD104" i="21"/>
  <c r="AJ92" i="21"/>
  <c r="AD92" i="21"/>
  <c r="AJ14" i="21"/>
  <c r="AD14" i="21"/>
  <c r="AD98" i="21"/>
  <c r="AJ98" i="21"/>
  <c r="AD146" i="21"/>
  <c r="AJ146" i="21"/>
  <c r="AD47" i="21"/>
  <c r="AJ47" i="21"/>
  <c r="AD88" i="21"/>
  <c r="AJ88" i="21"/>
  <c r="AJ67" i="21"/>
  <c r="AD67" i="21"/>
  <c r="AJ57" i="21"/>
  <c r="AD57" i="21"/>
  <c r="AJ111" i="21"/>
  <c r="AD111" i="21"/>
  <c r="AD119" i="21"/>
  <c r="AJ119" i="21"/>
  <c r="AD127" i="21"/>
  <c r="AJ127" i="21"/>
  <c r="AD135" i="21"/>
  <c r="AJ135" i="21"/>
  <c r="AD152" i="21"/>
  <c r="AJ152" i="21"/>
  <c r="AD49" i="21"/>
  <c r="AJ49" i="21"/>
  <c r="AD12" i="21"/>
  <c r="AJ12" i="21"/>
  <c r="AD16" i="21"/>
  <c r="AJ16" i="21"/>
  <c r="AD90" i="21"/>
  <c r="AJ90" i="21"/>
  <c r="AJ80" i="21"/>
  <c r="AD80" i="21"/>
  <c r="AD24" i="21"/>
  <c r="AJ24" i="21"/>
  <c r="AJ69" i="21"/>
  <c r="AD69" i="21"/>
  <c r="AJ117" i="21"/>
  <c r="AD117" i="21"/>
  <c r="AJ125" i="21"/>
  <c r="AD125" i="21"/>
  <c r="AJ133" i="21"/>
  <c r="AD133" i="21"/>
  <c r="AJ148" i="21"/>
  <c r="AD148" i="21"/>
  <c r="AD53" i="21"/>
  <c r="AJ53" i="21"/>
  <c r="AD20" i="21"/>
  <c r="AJ20" i="21"/>
  <c r="AD8" i="21"/>
  <c r="AE8" i="21" s="1"/>
  <c r="AL8" i="21" s="1"/>
  <c r="AD30" i="21"/>
  <c r="AJ30" i="21"/>
  <c r="AJ26" i="21"/>
  <c r="AD26" i="21"/>
  <c r="AD28" i="21"/>
  <c r="AJ28" i="21"/>
  <c r="AJ100" i="21"/>
  <c r="AD100" i="21"/>
  <c r="AJ154" i="21"/>
  <c r="AD154" i="21"/>
  <c r="AJ55" i="21"/>
  <c r="AD55" i="21"/>
  <c r="AD84" i="21"/>
  <c r="AJ84" i="21"/>
  <c r="AD102" i="21"/>
  <c r="AJ102" i="21"/>
  <c r="AD150" i="21"/>
  <c r="AJ150" i="21"/>
  <c r="AD51" i="21"/>
  <c r="AJ51" i="21"/>
  <c r="AD41" i="21"/>
  <c r="AJ41" i="21"/>
  <c r="AE34" i="21"/>
  <c r="AL34" i="21" s="1"/>
  <c r="AK34" i="21"/>
  <c r="AE10" i="21"/>
  <c r="AL10" i="21" s="1"/>
  <c r="AK10" i="21"/>
  <c r="AK8" i="21"/>
  <c r="P21" i="20"/>
  <c r="U21" i="20" s="1"/>
  <c r="F21" i="20"/>
  <c r="Q21" i="20" s="1"/>
  <c r="V21" i="20" s="1"/>
  <c r="O19" i="20"/>
  <c r="P19" i="20"/>
  <c r="U19" i="20" s="1"/>
  <c r="CN4" i="9"/>
  <c r="M105" i="21"/>
  <c r="M140" i="21"/>
  <c r="M155" i="21"/>
  <c r="K23" i="20"/>
  <c r="CV4" i="9" s="1"/>
  <c r="O23" i="20"/>
  <c r="L21" i="20"/>
  <c r="CT4" i="9"/>
  <c r="K19" i="20"/>
  <c r="W19" i="20"/>
  <c r="W18" i="20"/>
  <c r="CI4" i="9"/>
  <c r="L22" i="20"/>
  <c r="CU4" i="9"/>
  <c r="O18" i="20"/>
  <c r="AD15" i="22"/>
  <c r="N150" i="21"/>
  <c r="N146" i="21"/>
  <c r="N148" i="21"/>
  <c r="G23" i="20"/>
  <c r="N127" i="21"/>
  <c r="N113" i="21"/>
  <c r="N123" i="21"/>
  <c r="N133" i="21"/>
  <c r="N135" i="21"/>
  <c r="N125" i="21"/>
  <c r="N119" i="21"/>
  <c r="N139" i="21"/>
  <c r="N129" i="21"/>
  <c r="N111" i="21"/>
  <c r="N121" i="21"/>
  <c r="N76" i="21"/>
  <c r="N88" i="21"/>
  <c r="N82" i="21"/>
  <c r="N104" i="21"/>
  <c r="N98" i="21"/>
  <c r="AC105" i="21"/>
  <c r="N84" i="21"/>
  <c r="N78" i="21"/>
  <c r="N100" i="21"/>
  <c r="N94" i="21"/>
  <c r="N51" i="21"/>
  <c r="N67" i="21"/>
  <c r="N61" i="21"/>
  <c r="N65" i="21"/>
  <c r="N47" i="21"/>
  <c r="N63" i="21"/>
  <c r="N41" i="21"/>
  <c r="N57" i="21"/>
  <c r="N12" i="21"/>
  <c r="N14" i="21"/>
  <c r="N30" i="21"/>
  <c r="N22" i="21"/>
  <c r="N16" i="21"/>
  <c r="N26" i="21"/>
  <c r="N28" i="21"/>
  <c r="F20" i="20"/>
  <c r="G20" i="20" s="1"/>
  <c r="H24" i="20"/>
  <c r="K18" i="20"/>
  <c r="F22" i="20"/>
  <c r="P22" i="20"/>
  <c r="U22" i="20" s="1"/>
  <c r="G19" i="20"/>
  <c r="D17" i="20"/>
  <c r="D24" i="20" s="1"/>
  <c r="E18" i="20"/>
  <c r="F18" i="20" s="1"/>
  <c r="M70" i="21"/>
  <c r="N30" i="22"/>
  <c r="M35" i="21"/>
  <c r="N15" i="22"/>
  <c r="N27" i="16"/>
  <c r="S26" i="16" s="1"/>
  <c r="M32" i="16"/>
  <c r="S20" i="16"/>
  <c r="S5" i="16"/>
  <c r="N8" i="16"/>
  <c r="S7" i="16" s="1"/>
  <c r="R50" i="15"/>
  <c r="N140" i="15"/>
  <c r="R48" i="15"/>
  <c r="M35" i="15"/>
  <c r="R91" i="15"/>
  <c r="R89" i="15"/>
  <c r="R9" i="15"/>
  <c r="M70" i="15"/>
  <c r="R44" i="15"/>
  <c r="R58" i="15"/>
  <c r="M155" i="15"/>
  <c r="N32" i="15"/>
  <c r="R31" i="15" s="1"/>
  <c r="R83" i="15"/>
  <c r="R17" i="15"/>
  <c r="R110" i="15"/>
  <c r="R60" i="15"/>
  <c r="R77" i="15"/>
  <c r="R64" i="15"/>
  <c r="N28" i="15"/>
  <c r="R85" i="15"/>
  <c r="R99" i="15"/>
  <c r="R122" i="15"/>
  <c r="M105" i="15"/>
  <c r="R75" i="15"/>
  <c r="R130" i="15"/>
  <c r="R68" i="15"/>
  <c r="R93" i="15"/>
  <c r="N155" i="15"/>
  <c r="R56" i="15"/>
  <c r="M140" i="15"/>
  <c r="R81" i="15"/>
  <c r="R33" i="15"/>
  <c r="N105" i="15"/>
  <c r="R11" i="15"/>
  <c r="R138" i="15"/>
  <c r="R114" i="15"/>
  <c r="R25" i="15"/>
  <c r="R149" i="15"/>
  <c r="R23" i="15"/>
  <c r="R19" i="15"/>
  <c r="R101" i="15"/>
  <c r="R42" i="15"/>
  <c r="R97" i="15"/>
  <c r="R66" i="15"/>
  <c r="R15" i="15"/>
  <c r="R52" i="15"/>
  <c r="AD155" i="21" l="1"/>
  <c r="L23" i="20"/>
  <c r="N15" i="16"/>
  <c r="AM14" i="22"/>
  <c r="AF14" i="22"/>
  <c r="AN14" i="22" s="1"/>
  <c r="AE21" i="22"/>
  <c r="AF21" i="22" s="1"/>
  <c r="AD32" i="22"/>
  <c r="AL30" i="22"/>
  <c r="G21" i="20"/>
  <c r="R21" i="20" s="1"/>
  <c r="N35" i="15"/>
  <c r="Q23" i="20"/>
  <c r="V23" i="20" s="1"/>
  <c r="AF8" i="22"/>
  <c r="AN8" i="22" s="1"/>
  <c r="J20" i="20"/>
  <c r="J17" i="20" s="1"/>
  <c r="AE15" i="22"/>
  <c r="O20" i="20"/>
  <c r="M17" i="20"/>
  <c r="S20" i="20"/>
  <c r="I17" i="20"/>
  <c r="I24" i="20" s="1"/>
  <c r="O24" i="20" s="1"/>
  <c r="AE150" i="21"/>
  <c r="AL150" i="21" s="1"/>
  <c r="AK150" i="21"/>
  <c r="AE84" i="21"/>
  <c r="AL84" i="21" s="1"/>
  <c r="AK84" i="21"/>
  <c r="AE154" i="21"/>
  <c r="AL154" i="21" s="1"/>
  <c r="AK154" i="21"/>
  <c r="AE20" i="21"/>
  <c r="AL20" i="21" s="1"/>
  <c r="AK20" i="21"/>
  <c r="AE16" i="21"/>
  <c r="AL16" i="21" s="1"/>
  <c r="AK16" i="21"/>
  <c r="AE49" i="21"/>
  <c r="AL49" i="21" s="1"/>
  <c r="AK49" i="21"/>
  <c r="AE135" i="21"/>
  <c r="AL135" i="21" s="1"/>
  <c r="AK135" i="21"/>
  <c r="AE119" i="21"/>
  <c r="AL119" i="21" s="1"/>
  <c r="AK119" i="21"/>
  <c r="AE88" i="21"/>
  <c r="AL88" i="21" s="1"/>
  <c r="AK88" i="21"/>
  <c r="AE146" i="21"/>
  <c r="AL146" i="21" s="1"/>
  <c r="AK146" i="21"/>
  <c r="AE76" i="21"/>
  <c r="AL76" i="21" s="1"/>
  <c r="AK76" i="21"/>
  <c r="AE139" i="21"/>
  <c r="AL139" i="21" s="1"/>
  <c r="AK139" i="21"/>
  <c r="AE123" i="21"/>
  <c r="AL123" i="21" s="1"/>
  <c r="AK123" i="21"/>
  <c r="AE65" i="21"/>
  <c r="AL65" i="21" s="1"/>
  <c r="AK65" i="21"/>
  <c r="AJ6" i="21"/>
  <c r="AJ35" i="21" s="1"/>
  <c r="AD6" i="21"/>
  <c r="AE6" i="21" s="1"/>
  <c r="AL6" i="21" s="1"/>
  <c r="AC35" i="21"/>
  <c r="AE28" i="21"/>
  <c r="AL28" i="21" s="1"/>
  <c r="AK28" i="21"/>
  <c r="AE30" i="21"/>
  <c r="AL30" i="21" s="1"/>
  <c r="AK30" i="21"/>
  <c r="AE133" i="21"/>
  <c r="AL133" i="21" s="1"/>
  <c r="AK133" i="21"/>
  <c r="AE117" i="21"/>
  <c r="AL117" i="21" s="1"/>
  <c r="AK117" i="21"/>
  <c r="AJ155" i="21"/>
  <c r="AE111" i="21"/>
  <c r="AL111" i="21" s="1"/>
  <c r="AK111" i="21"/>
  <c r="AE67" i="21"/>
  <c r="AL67" i="21" s="1"/>
  <c r="AK67" i="21"/>
  <c r="AE92" i="21"/>
  <c r="AL92" i="21" s="1"/>
  <c r="AK92" i="21"/>
  <c r="AE86" i="21"/>
  <c r="AL86" i="21" s="1"/>
  <c r="AK86" i="21"/>
  <c r="AE129" i="21"/>
  <c r="AL129" i="21" s="1"/>
  <c r="AK129" i="21"/>
  <c r="AE113" i="21"/>
  <c r="AL113" i="21" s="1"/>
  <c r="AK113" i="21"/>
  <c r="AE18" i="21"/>
  <c r="AL18" i="21" s="1"/>
  <c r="AK18" i="21"/>
  <c r="AE59" i="21"/>
  <c r="AL59" i="21" s="1"/>
  <c r="AK59" i="21"/>
  <c r="AE94" i="21"/>
  <c r="AL94" i="21" s="1"/>
  <c r="AK94" i="21"/>
  <c r="AE51" i="21"/>
  <c r="AL51" i="21" s="1"/>
  <c r="AK51" i="21"/>
  <c r="AE102" i="21"/>
  <c r="AL102" i="21" s="1"/>
  <c r="AK102" i="21"/>
  <c r="AE55" i="21"/>
  <c r="AL55" i="21" s="1"/>
  <c r="AK55" i="21"/>
  <c r="AE100" i="21"/>
  <c r="AL100" i="21" s="1"/>
  <c r="AK100" i="21"/>
  <c r="AE26" i="21"/>
  <c r="AL26" i="21" s="1"/>
  <c r="AK26" i="21"/>
  <c r="AE53" i="21"/>
  <c r="AL53" i="21" s="1"/>
  <c r="AK53" i="21"/>
  <c r="AJ140" i="21"/>
  <c r="AE24" i="21"/>
  <c r="AL24" i="21" s="1"/>
  <c r="AK24" i="21"/>
  <c r="AE90" i="21"/>
  <c r="AL90" i="21" s="1"/>
  <c r="AK90" i="21"/>
  <c r="AE12" i="21"/>
  <c r="AL12" i="21" s="1"/>
  <c r="AK12" i="21"/>
  <c r="AE152" i="21"/>
  <c r="AL152" i="21" s="1"/>
  <c r="AK152" i="21"/>
  <c r="AE127" i="21"/>
  <c r="AL127" i="21" s="1"/>
  <c r="AK127" i="21"/>
  <c r="AE47" i="21"/>
  <c r="AL47" i="21" s="1"/>
  <c r="AK47" i="21"/>
  <c r="AE98" i="21"/>
  <c r="AL98" i="21" s="1"/>
  <c r="AK98" i="21"/>
  <c r="AE63" i="21"/>
  <c r="AL63" i="21" s="1"/>
  <c r="AK63" i="21"/>
  <c r="AE32" i="21"/>
  <c r="AL32" i="21" s="1"/>
  <c r="AK32" i="21"/>
  <c r="AE78" i="21"/>
  <c r="AL78" i="21" s="1"/>
  <c r="AK78" i="21"/>
  <c r="AJ105" i="21"/>
  <c r="AE131" i="21"/>
  <c r="AL131" i="21" s="1"/>
  <c r="AK131" i="21"/>
  <c r="AE115" i="21"/>
  <c r="AL115" i="21" s="1"/>
  <c r="AK115" i="21"/>
  <c r="AE96" i="21"/>
  <c r="AL96" i="21" s="1"/>
  <c r="AK96" i="21"/>
  <c r="AJ70" i="21"/>
  <c r="AE148" i="21"/>
  <c r="AL148" i="21" s="1"/>
  <c r="AK148" i="21"/>
  <c r="AE125" i="21"/>
  <c r="AL125" i="21" s="1"/>
  <c r="AK125" i="21"/>
  <c r="AE69" i="21"/>
  <c r="AL69" i="21" s="1"/>
  <c r="AK69" i="21"/>
  <c r="AE80" i="21"/>
  <c r="AL80" i="21" s="1"/>
  <c r="AK80" i="21"/>
  <c r="AE57" i="21"/>
  <c r="AL57" i="21" s="1"/>
  <c r="AK57" i="21"/>
  <c r="AE14" i="21"/>
  <c r="AL14" i="21" s="1"/>
  <c r="AK14" i="21"/>
  <c r="AE104" i="21"/>
  <c r="AL104" i="21" s="1"/>
  <c r="AK104" i="21"/>
  <c r="AE137" i="21"/>
  <c r="AL137" i="21" s="1"/>
  <c r="AK137" i="21"/>
  <c r="AE121" i="21"/>
  <c r="AL121" i="21" s="1"/>
  <c r="AK121" i="21"/>
  <c r="AE61" i="21"/>
  <c r="AL61" i="21" s="1"/>
  <c r="AK61" i="21"/>
  <c r="AE22" i="21"/>
  <c r="AL22" i="21" s="1"/>
  <c r="AK22" i="21"/>
  <c r="AE82" i="21"/>
  <c r="AL82" i="21" s="1"/>
  <c r="AK82" i="21"/>
  <c r="AE41" i="21"/>
  <c r="AL41" i="21" s="1"/>
  <c r="AK41" i="21"/>
  <c r="AD70" i="21"/>
  <c r="N105" i="21"/>
  <c r="N140" i="21"/>
  <c r="L19" i="20"/>
  <c r="R19" i="20" s="1"/>
  <c r="CR4" i="9"/>
  <c r="L18" i="20"/>
  <c r="CQ4" i="9"/>
  <c r="Q19" i="20"/>
  <c r="V19" i="20" s="1"/>
  <c r="R23" i="20"/>
  <c r="AF6" i="22"/>
  <c r="AN6" i="22" s="1"/>
  <c r="N155" i="21"/>
  <c r="AD140" i="21"/>
  <c r="AD105" i="21"/>
  <c r="N35" i="21"/>
  <c r="G22" i="20"/>
  <c r="R22" i="20" s="1"/>
  <c r="Q22" i="20"/>
  <c r="V22" i="20" s="1"/>
  <c r="P18" i="20"/>
  <c r="U18" i="20" s="1"/>
  <c r="E17" i="20"/>
  <c r="N32" i="22"/>
  <c r="N70" i="21"/>
  <c r="N30" i="16"/>
  <c r="N32" i="16" s="1"/>
  <c r="N70" i="15"/>
  <c r="R40" i="15"/>
  <c r="R147" i="15"/>
  <c r="R27" i="15"/>
  <c r="AN15" i="22" l="1"/>
  <c r="AN21" i="22"/>
  <c r="AN30" i="22" s="1"/>
  <c r="AF30" i="22"/>
  <c r="AE30" i="22"/>
  <c r="AE32" i="22" s="1"/>
  <c r="AM21" i="22"/>
  <c r="AM30" i="22" s="1"/>
  <c r="AE140" i="21"/>
  <c r="AL35" i="21"/>
  <c r="AE105" i="21"/>
  <c r="AE70" i="21"/>
  <c r="O17" i="20"/>
  <c r="W20" i="20"/>
  <c r="K20" i="20"/>
  <c r="J24" i="20"/>
  <c r="CO4" i="9" s="1"/>
  <c r="CH4" i="9"/>
  <c r="CK4" i="9"/>
  <c r="P20" i="20"/>
  <c r="U20" i="20" s="1"/>
  <c r="M24" i="20"/>
  <c r="S24" i="20" s="1"/>
  <c r="S17" i="20"/>
  <c r="AL15" i="22"/>
  <c r="AF15" i="22"/>
  <c r="AM15" i="22"/>
  <c r="AK105" i="21"/>
  <c r="AK155" i="21"/>
  <c r="AL155" i="21"/>
  <c r="AK70" i="21"/>
  <c r="AL140" i="21"/>
  <c r="AK6" i="21"/>
  <c r="AK35" i="21" s="1"/>
  <c r="AD35" i="21"/>
  <c r="AE35" i="21"/>
  <c r="AL70" i="21"/>
  <c r="AK140" i="21"/>
  <c r="AL105" i="21"/>
  <c r="AE155" i="21"/>
  <c r="G18" i="20"/>
  <c r="Q18" i="20"/>
  <c r="V18" i="20" s="1"/>
  <c r="F17" i="20"/>
  <c r="E24" i="20"/>
  <c r="P17" i="20"/>
  <c r="U17" i="20" s="1"/>
  <c r="E21" i="14"/>
  <c r="J21" i="14" s="1"/>
  <c r="E20" i="14"/>
  <c r="E19" i="14"/>
  <c r="E18" i="14"/>
  <c r="F18" i="14" s="1"/>
  <c r="E17" i="14"/>
  <c r="H15" i="14"/>
  <c r="H22" i="14" s="1"/>
  <c r="D22" i="14"/>
  <c r="D5" i="14"/>
  <c r="G29" i="13"/>
  <c r="F29" i="13"/>
  <c r="G25" i="13"/>
  <c r="F25" i="13"/>
  <c r="G21" i="13"/>
  <c r="F21" i="13"/>
  <c r="G17" i="13"/>
  <c r="F17" i="13"/>
  <c r="G13" i="13"/>
  <c r="F13" i="13"/>
  <c r="G9" i="13"/>
  <c r="F9" i="13"/>
  <c r="B3" i="13"/>
  <c r="B14" i="12"/>
  <c r="C19" i="11"/>
  <c r="C18" i="11"/>
  <c r="B14" i="11"/>
  <c r="BA4" i="9"/>
  <c r="AZ4" i="9"/>
  <c r="AY4" i="9"/>
  <c r="AX4" i="9"/>
  <c r="AW4" i="9"/>
  <c r="AV4" i="9"/>
  <c r="AU4" i="9"/>
  <c r="AD4" i="9"/>
  <c r="AC4" i="9"/>
  <c r="AB4" i="9"/>
  <c r="AA4" i="9"/>
  <c r="Z4" i="9"/>
  <c r="Y4" i="9"/>
  <c r="X4" i="9"/>
  <c r="W4" i="9"/>
  <c r="V4" i="9"/>
  <c r="U4" i="9"/>
  <c r="T4" i="9"/>
  <c r="S4" i="9"/>
  <c r="B8" i="8"/>
  <c r="B7" i="8"/>
  <c r="B5" i="8"/>
  <c r="A4" i="9"/>
  <c r="R4" i="9"/>
  <c r="Q4" i="9"/>
  <c r="P4" i="9"/>
  <c r="O4" i="9"/>
  <c r="N4" i="9"/>
  <c r="M4" i="9"/>
  <c r="L4" i="9"/>
  <c r="J4" i="9"/>
  <c r="I4" i="9"/>
  <c r="E4" i="9"/>
  <c r="D4" i="9"/>
  <c r="C4" i="9"/>
  <c r="B4" i="9"/>
  <c r="H25" i="7"/>
  <c r="C25" i="7"/>
  <c r="J24" i="7"/>
  <c r="E24" i="7"/>
  <c r="J23" i="7"/>
  <c r="E23" i="7"/>
  <c r="J22" i="7"/>
  <c r="E22" i="7"/>
  <c r="J21" i="7"/>
  <c r="E21" i="7"/>
  <c r="J20" i="7"/>
  <c r="J25" i="7" s="1"/>
  <c r="E20" i="7"/>
  <c r="J19" i="7"/>
  <c r="E19" i="7"/>
  <c r="E25" i="7" s="1"/>
  <c r="H14" i="7"/>
  <c r="C14" i="7"/>
  <c r="J13" i="7"/>
  <c r="E13" i="7"/>
  <c r="J12" i="7"/>
  <c r="E12" i="7"/>
  <c r="J11" i="7"/>
  <c r="E11" i="7"/>
  <c r="J10" i="7"/>
  <c r="E10" i="7"/>
  <c r="J9" i="7"/>
  <c r="E9" i="7"/>
  <c r="J8" i="7"/>
  <c r="E8" i="7"/>
  <c r="L59" i="6"/>
  <c r="K59" i="6"/>
  <c r="L50" i="6"/>
  <c r="K50" i="6"/>
  <c r="K18" i="14" l="1"/>
  <c r="J18" i="14"/>
  <c r="L18" i="14"/>
  <c r="AF32" i="22"/>
  <c r="J14" i="7"/>
  <c r="E14" i="7"/>
  <c r="B16" i="12"/>
  <c r="F16" i="12" s="1"/>
  <c r="E19" i="11"/>
  <c r="BL4" i="9"/>
  <c r="B15" i="12"/>
  <c r="F15" i="12" s="1"/>
  <c r="E18" i="11"/>
  <c r="BK4" i="9"/>
  <c r="BF4" i="9"/>
  <c r="E7" i="11"/>
  <c r="BE4" i="9"/>
  <c r="E6" i="11"/>
  <c r="BG4" i="9"/>
  <c r="E8" i="11"/>
  <c r="J20" i="14"/>
  <c r="L20" i="14"/>
  <c r="J19" i="14"/>
  <c r="L19" i="14"/>
  <c r="J17" i="14"/>
  <c r="L17" i="14"/>
  <c r="P24" i="20"/>
  <c r="U24" i="20" s="1"/>
  <c r="Q20" i="20"/>
  <c r="V20" i="20" s="1"/>
  <c r="K17" i="20"/>
  <c r="Q17" i="20" s="1"/>
  <c r="V17" i="20" s="1"/>
  <c r="L20" i="20"/>
  <c r="CS4" i="9"/>
  <c r="R18" i="20"/>
  <c r="G17" i="20"/>
  <c r="F24" i="20"/>
  <c r="G18" i="14"/>
  <c r="F20" i="14"/>
  <c r="F19" i="14"/>
  <c r="F17" i="14"/>
  <c r="F21" i="14"/>
  <c r="E16" i="14"/>
  <c r="O30" i="6"/>
  <c r="K29" i="6"/>
  <c r="K27" i="6"/>
  <c r="K25" i="6"/>
  <c r="K23" i="6"/>
  <c r="K21" i="6"/>
  <c r="O15" i="6"/>
  <c r="K14" i="6"/>
  <c r="L14" i="6" s="1"/>
  <c r="M14" i="6" s="1"/>
  <c r="N14" i="6" s="1"/>
  <c r="K12" i="6"/>
  <c r="K10" i="6"/>
  <c r="K8" i="6"/>
  <c r="K6" i="6"/>
  <c r="E7" i="18" l="1"/>
  <c r="BR4" i="9"/>
  <c r="BS4" i="9"/>
  <c r="E8" i="18"/>
  <c r="E6" i="18"/>
  <c r="BQ4" i="9"/>
  <c r="J16" i="14"/>
  <c r="L16" i="14"/>
  <c r="E15" i="14"/>
  <c r="J15" i="14" s="1"/>
  <c r="G21" i="14"/>
  <c r="K21" i="14"/>
  <c r="G17" i="14"/>
  <c r="K17" i="14"/>
  <c r="G20" i="14"/>
  <c r="K20" i="14"/>
  <c r="G19" i="14"/>
  <c r="K19" i="14"/>
  <c r="R20" i="20"/>
  <c r="L17" i="20"/>
  <c r="L24" i="20" s="1"/>
  <c r="CP4" i="9"/>
  <c r="K24" i="20"/>
  <c r="C17" i="12" s="1"/>
  <c r="G24" i="20"/>
  <c r="D9" i="20"/>
  <c r="F16" i="14"/>
  <c r="O32" i="6"/>
  <c r="H18" i="2" s="1"/>
  <c r="L25" i="6"/>
  <c r="M25" i="6" s="1"/>
  <c r="N25" i="6" s="1"/>
  <c r="S24" i="6" s="1"/>
  <c r="L10" i="6"/>
  <c r="M10" i="6" s="1"/>
  <c r="N10" i="6" s="1"/>
  <c r="L27" i="6"/>
  <c r="M27" i="6" s="1"/>
  <c r="L12" i="6"/>
  <c r="M12" i="6" s="1"/>
  <c r="L21" i="6"/>
  <c r="L29" i="6"/>
  <c r="M29" i="6" s="1"/>
  <c r="L6" i="6"/>
  <c r="M6" i="6" s="1"/>
  <c r="S13" i="6"/>
  <c r="L23" i="6"/>
  <c r="M23" i="6" s="1"/>
  <c r="K15" i="6"/>
  <c r="L8" i="6"/>
  <c r="M8" i="6" s="1"/>
  <c r="N8" i="6" s="1"/>
  <c r="K30" i="6"/>
  <c r="B3" i="1"/>
  <c r="B4" i="19" s="1"/>
  <c r="E4" i="19" s="1"/>
  <c r="Q24" i="20" l="1"/>
  <c r="CX4" i="9" s="1"/>
  <c r="B17" i="18"/>
  <c r="M21" i="6"/>
  <c r="N21" i="6" s="1"/>
  <c r="S20" i="6" s="1"/>
  <c r="F15" i="14"/>
  <c r="K16" i="14"/>
  <c r="E22" i="14"/>
  <c r="J22" i="14" s="1"/>
  <c r="R17" i="20"/>
  <c r="R24" i="20"/>
  <c r="I9" i="20"/>
  <c r="I10" i="20" s="1"/>
  <c r="U10" i="20" s="1"/>
  <c r="CW4" i="9"/>
  <c r="D10" i="20"/>
  <c r="G16" i="14"/>
  <c r="G15" i="14" s="1"/>
  <c r="G22" i="14" s="1"/>
  <c r="N23" i="6"/>
  <c r="S22" i="6" s="1"/>
  <c r="K32" i="6"/>
  <c r="D18" i="2" s="1"/>
  <c r="N27" i="6"/>
  <c r="S26" i="6" s="1"/>
  <c r="L30" i="6"/>
  <c r="N12" i="6"/>
  <c r="S11" i="6" s="1"/>
  <c r="S9" i="6"/>
  <c r="S7" i="6"/>
  <c r="L15" i="6"/>
  <c r="M15" i="6"/>
  <c r="N6" i="6"/>
  <c r="N29" i="6"/>
  <c r="S28" i="6" s="1"/>
  <c r="M30" i="6"/>
  <c r="V24" i="20" l="1"/>
  <c r="O9" i="20"/>
  <c r="F22" i="14"/>
  <c r="K15" i="14"/>
  <c r="O10" i="20"/>
  <c r="M32" i="6"/>
  <c r="L32" i="6"/>
  <c r="S32" i="6" s="1"/>
  <c r="N15" i="6"/>
  <c r="S5" i="6"/>
  <c r="N30" i="6"/>
  <c r="K22" i="14" l="1"/>
  <c r="D8" i="14"/>
  <c r="D9" i="14" s="1"/>
  <c r="J9" i="14" s="1"/>
  <c r="C18" i="12"/>
  <c r="N32" i="6"/>
  <c r="D5" i="2" l="1"/>
  <c r="E18" i="2"/>
  <c r="J18" i="2" s="1"/>
  <c r="O155" i="3"/>
  <c r="H21" i="2" s="1"/>
  <c r="K154" i="3"/>
  <c r="K152" i="3"/>
  <c r="L152" i="3" s="1"/>
  <c r="K150" i="3"/>
  <c r="K148" i="3"/>
  <c r="K146" i="3"/>
  <c r="O140" i="3"/>
  <c r="H20" i="2" s="1"/>
  <c r="K139" i="3"/>
  <c r="K137" i="3"/>
  <c r="K135" i="3"/>
  <c r="K133" i="3"/>
  <c r="K131" i="3"/>
  <c r="K129" i="3"/>
  <c r="K127" i="3"/>
  <c r="K125" i="3"/>
  <c r="K123" i="3"/>
  <c r="K121" i="3"/>
  <c r="K119" i="3"/>
  <c r="K117" i="3"/>
  <c r="K115" i="3"/>
  <c r="K113" i="3"/>
  <c r="K111" i="3"/>
  <c r="O105" i="3"/>
  <c r="H19" i="2" s="1"/>
  <c r="K104" i="3"/>
  <c r="K102" i="3"/>
  <c r="K100" i="3"/>
  <c r="K98" i="3"/>
  <c r="K96" i="3"/>
  <c r="K94" i="3"/>
  <c r="K92" i="3"/>
  <c r="K90" i="3"/>
  <c r="K88" i="3"/>
  <c r="K86" i="3"/>
  <c r="K84" i="3"/>
  <c r="K82" i="3"/>
  <c r="K80" i="3"/>
  <c r="K78" i="3"/>
  <c r="K76" i="3"/>
  <c r="O70" i="3"/>
  <c r="H17" i="2" s="1"/>
  <c r="K69" i="3"/>
  <c r="K67" i="3"/>
  <c r="K65" i="3"/>
  <c r="K63" i="3"/>
  <c r="K61" i="3"/>
  <c r="K59" i="3"/>
  <c r="K57" i="3"/>
  <c r="K55" i="3"/>
  <c r="K53" i="3"/>
  <c r="K51" i="3"/>
  <c r="K49" i="3"/>
  <c r="K47" i="3"/>
  <c r="K45" i="3"/>
  <c r="K43" i="3"/>
  <c r="K41" i="3"/>
  <c r="O35" i="3"/>
  <c r="H16" i="2" s="1"/>
  <c r="K34" i="3"/>
  <c r="K32" i="3"/>
  <c r="K30" i="3"/>
  <c r="K28" i="3"/>
  <c r="K26" i="3"/>
  <c r="K24" i="3"/>
  <c r="K22" i="3"/>
  <c r="K20" i="3"/>
  <c r="K18" i="3"/>
  <c r="K16" i="3"/>
  <c r="K14" i="3"/>
  <c r="K12" i="3"/>
  <c r="K10" i="3"/>
  <c r="K8" i="3"/>
  <c r="K6" i="3"/>
  <c r="L6" i="3" s="1"/>
  <c r="M6" i="3" s="1"/>
  <c r="F18" i="2" l="1"/>
  <c r="AH4" i="9"/>
  <c r="L12" i="3"/>
  <c r="M12" i="3" s="1"/>
  <c r="L28" i="3"/>
  <c r="M28" i="3" s="1"/>
  <c r="N28" i="3" s="1"/>
  <c r="L90" i="3"/>
  <c r="L117" i="3"/>
  <c r="L14" i="3"/>
  <c r="M14" i="3" s="1"/>
  <c r="L22" i="3"/>
  <c r="M22" i="3" s="1"/>
  <c r="N22" i="3" s="1"/>
  <c r="L30" i="3"/>
  <c r="M30" i="3" s="1"/>
  <c r="N30" i="3" s="1"/>
  <c r="L49" i="3"/>
  <c r="L57" i="3"/>
  <c r="M57" i="3" s="1"/>
  <c r="L65" i="3"/>
  <c r="M65" i="3" s="1"/>
  <c r="N65" i="3" s="1"/>
  <c r="L84" i="3"/>
  <c r="M84" i="3" s="1"/>
  <c r="N84" i="3" s="1"/>
  <c r="L92" i="3"/>
  <c r="M92" i="3" s="1"/>
  <c r="L100" i="3"/>
  <c r="M100" i="3" s="1"/>
  <c r="L20" i="3"/>
  <c r="M20" i="3" s="1"/>
  <c r="L47" i="3"/>
  <c r="M47" i="3" s="1"/>
  <c r="L8" i="3"/>
  <c r="M8" i="3" s="1"/>
  <c r="L32" i="3"/>
  <c r="M32" i="3" s="1"/>
  <c r="N32" i="3" s="1"/>
  <c r="L43" i="3"/>
  <c r="M43" i="3" s="1"/>
  <c r="L51" i="3"/>
  <c r="M51" i="3" s="1"/>
  <c r="L59" i="3"/>
  <c r="M59" i="3" s="1"/>
  <c r="L67" i="3"/>
  <c r="M67" i="3" s="1"/>
  <c r="L78" i="3"/>
  <c r="M78" i="3" s="1"/>
  <c r="L86" i="3"/>
  <c r="M86" i="3" s="1"/>
  <c r="L94" i="3"/>
  <c r="M94" i="3" s="1"/>
  <c r="L102" i="3"/>
  <c r="M102" i="3" s="1"/>
  <c r="L113" i="3"/>
  <c r="M113" i="3" s="1"/>
  <c r="L121" i="3"/>
  <c r="M121" i="3" s="1"/>
  <c r="L129" i="3"/>
  <c r="L137" i="3"/>
  <c r="M137" i="3" s="1"/>
  <c r="L148" i="3"/>
  <c r="M148" i="3" s="1"/>
  <c r="L154" i="3"/>
  <c r="M154" i="3" s="1"/>
  <c r="L55" i="3"/>
  <c r="M55" i="3" s="1"/>
  <c r="L63" i="3"/>
  <c r="M63" i="3" s="1"/>
  <c r="L82" i="3"/>
  <c r="M82" i="3" s="1"/>
  <c r="L98" i="3"/>
  <c r="M98" i="3" s="1"/>
  <c r="N98" i="3" s="1"/>
  <c r="L125" i="3"/>
  <c r="M125" i="3" s="1"/>
  <c r="L133" i="3"/>
  <c r="M133" i="3" s="1"/>
  <c r="L16" i="3"/>
  <c r="M16" i="3" s="1"/>
  <c r="N16" i="3" s="1"/>
  <c r="L24" i="3"/>
  <c r="L10" i="3"/>
  <c r="M10" i="3" s="1"/>
  <c r="N10" i="3" s="1"/>
  <c r="L18" i="3"/>
  <c r="M18" i="3" s="1"/>
  <c r="L26" i="3"/>
  <c r="M26" i="3" s="1"/>
  <c r="N26" i="3" s="1"/>
  <c r="L34" i="3"/>
  <c r="M34" i="3" s="1"/>
  <c r="L45" i="3"/>
  <c r="M45" i="3" s="1"/>
  <c r="N45" i="3" s="1"/>
  <c r="L53" i="3"/>
  <c r="M53" i="3" s="1"/>
  <c r="N53" i="3" s="1"/>
  <c r="L61" i="3"/>
  <c r="M61" i="3" s="1"/>
  <c r="L69" i="3"/>
  <c r="M69" i="3" s="1"/>
  <c r="L80" i="3"/>
  <c r="M80" i="3" s="1"/>
  <c r="L88" i="3"/>
  <c r="M88" i="3" s="1"/>
  <c r="N88" i="3" s="1"/>
  <c r="L96" i="3"/>
  <c r="M96" i="3" s="1"/>
  <c r="L104" i="3"/>
  <c r="M104" i="3" s="1"/>
  <c r="L150" i="3"/>
  <c r="M150" i="3" s="1"/>
  <c r="H15" i="2"/>
  <c r="H22" i="2" s="1"/>
  <c r="K155" i="3"/>
  <c r="D21" i="2" s="1"/>
  <c r="E21" i="2" s="1"/>
  <c r="N154" i="3"/>
  <c r="R153" i="3" s="1"/>
  <c r="M152" i="3"/>
  <c r="N152" i="3" s="1"/>
  <c r="K140" i="3"/>
  <c r="D20" i="2" s="1"/>
  <c r="E20" i="2" s="1"/>
  <c r="J20" i="2" s="1"/>
  <c r="L146" i="3"/>
  <c r="L111" i="3"/>
  <c r="M111" i="3" s="1"/>
  <c r="N111" i="3" s="1"/>
  <c r="L115" i="3"/>
  <c r="M115" i="3" s="1"/>
  <c r="N115" i="3" s="1"/>
  <c r="L119" i="3"/>
  <c r="M119" i="3" s="1"/>
  <c r="N119" i="3" s="1"/>
  <c r="L123" i="3"/>
  <c r="M123" i="3" s="1"/>
  <c r="N123" i="3" s="1"/>
  <c r="L127" i="3"/>
  <c r="M127" i="3" s="1"/>
  <c r="N127" i="3" s="1"/>
  <c r="L131" i="3"/>
  <c r="M131" i="3" s="1"/>
  <c r="N131" i="3" s="1"/>
  <c r="L135" i="3"/>
  <c r="M135" i="3" s="1"/>
  <c r="N135" i="3" s="1"/>
  <c r="L139" i="3"/>
  <c r="M139" i="3" s="1"/>
  <c r="M117" i="3"/>
  <c r="N117" i="3" s="1"/>
  <c r="K105" i="3"/>
  <c r="D19" i="2" s="1"/>
  <c r="E19" i="2" s="1"/>
  <c r="M90" i="3"/>
  <c r="K70" i="3"/>
  <c r="D17" i="2" s="1"/>
  <c r="E17" i="2" s="1"/>
  <c r="J17" i="2" s="1"/>
  <c r="L76" i="3"/>
  <c r="M49" i="3"/>
  <c r="L41" i="3"/>
  <c r="K35" i="3"/>
  <c r="D16" i="2" s="1"/>
  <c r="M24" i="3"/>
  <c r="N6" i="3"/>
  <c r="AK4" i="9" l="1"/>
  <c r="C16" i="11"/>
  <c r="AI4" i="9"/>
  <c r="J19" i="2"/>
  <c r="AG4" i="9"/>
  <c r="AJ4" i="9"/>
  <c r="R110" i="3"/>
  <c r="N121" i="3"/>
  <c r="R120" i="3" s="1"/>
  <c r="N51" i="3"/>
  <c r="R50" i="3" s="1"/>
  <c r="N96" i="3"/>
  <c r="R95" i="3"/>
  <c r="N61" i="3"/>
  <c r="R60" i="3" s="1"/>
  <c r="R64" i="3"/>
  <c r="N80" i="3"/>
  <c r="R79" i="3" s="1"/>
  <c r="N69" i="3"/>
  <c r="R68" i="3" s="1"/>
  <c r="N133" i="3"/>
  <c r="R132" i="3" s="1"/>
  <c r="N137" i="3"/>
  <c r="R136" i="3" s="1"/>
  <c r="N100" i="3"/>
  <c r="R99" i="3" s="1"/>
  <c r="R130" i="3"/>
  <c r="R116" i="3"/>
  <c r="R122" i="3"/>
  <c r="R87" i="3"/>
  <c r="R52" i="3"/>
  <c r="R118" i="3"/>
  <c r="R97" i="3"/>
  <c r="R114" i="3"/>
  <c r="R44" i="3"/>
  <c r="R134" i="3"/>
  <c r="R83" i="3"/>
  <c r="R151" i="3"/>
  <c r="R126" i="3"/>
  <c r="G18" i="2"/>
  <c r="AP4" i="9"/>
  <c r="L35" i="3"/>
  <c r="R35" i="3" s="1"/>
  <c r="N57" i="3"/>
  <c r="R56" i="3" s="1"/>
  <c r="N18" i="3"/>
  <c r="R17" i="3" s="1"/>
  <c r="N92" i="3"/>
  <c r="R91" i="3" s="1"/>
  <c r="N34" i="3"/>
  <c r="R33" i="3" s="1"/>
  <c r="N94" i="3"/>
  <c r="R93" i="3" s="1"/>
  <c r="N104" i="3"/>
  <c r="R103" i="3" s="1"/>
  <c r="N82" i="3"/>
  <c r="R81" i="3" s="1"/>
  <c r="N148" i="3"/>
  <c r="R147" i="3" s="1"/>
  <c r="N113" i="3"/>
  <c r="R112" i="3" s="1"/>
  <c r="N78" i="3"/>
  <c r="R77" i="3" s="1"/>
  <c r="N20" i="3"/>
  <c r="R19" i="3" s="1"/>
  <c r="F17" i="2"/>
  <c r="R29" i="3"/>
  <c r="R31" i="3"/>
  <c r="M129" i="3"/>
  <c r="N150" i="3"/>
  <c r="R149" i="3" s="1"/>
  <c r="R25" i="3"/>
  <c r="R9" i="3"/>
  <c r="R15" i="3"/>
  <c r="R21" i="3"/>
  <c r="R27" i="3"/>
  <c r="F21" i="2"/>
  <c r="C16" i="5"/>
  <c r="G4" i="9" s="1"/>
  <c r="F19" i="2"/>
  <c r="N139" i="3"/>
  <c r="R138" i="3" s="1"/>
  <c r="F20" i="2"/>
  <c r="R5" i="3"/>
  <c r="D15" i="2"/>
  <c r="D22" i="2" s="1"/>
  <c r="E16" i="2"/>
  <c r="J16" i="2" s="1"/>
  <c r="M146" i="3"/>
  <c r="L155" i="3"/>
  <c r="L140" i="3"/>
  <c r="R140" i="3" s="1"/>
  <c r="M140" i="3"/>
  <c r="N125" i="3"/>
  <c r="R124" i="3" s="1"/>
  <c r="N86" i="3"/>
  <c r="R85" i="3" s="1"/>
  <c r="N102" i="3"/>
  <c r="R101" i="3" s="1"/>
  <c r="N90" i="3"/>
  <c r="R89" i="3" s="1"/>
  <c r="N49" i="3"/>
  <c r="R48" i="3" s="1"/>
  <c r="M76" i="3"/>
  <c r="L105" i="3"/>
  <c r="R105" i="3" s="1"/>
  <c r="N47" i="3"/>
  <c r="R46" i="3" s="1"/>
  <c r="N63" i="3"/>
  <c r="R62" i="3" s="1"/>
  <c r="N67" i="3"/>
  <c r="R66" i="3" s="1"/>
  <c r="N55" i="3"/>
  <c r="R54" i="3" s="1"/>
  <c r="M41" i="3"/>
  <c r="L70" i="3"/>
  <c r="R70" i="3" s="1"/>
  <c r="N59" i="3"/>
  <c r="R58" i="3" s="1"/>
  <c r="N43" i="3"/>
  <c r="R42" i="3" s="1"/>
  <c r="N8" i="3"/>
  <c r="R7" i="3" s="1"/>
  <c r="M35" i="3"/>
  <c r="N24" i="3"/>
  <c r="R23" i="3" s="1"/>
  <c r="N14" i="3"/>
  <c r="R13" i="3" s="1"/>
  <c r="N12" i="3"/>
  <c r="R11" i="3" s="1"/>
  <c r="E16" i="11" l="1"/>
  <c r="BI4" i="9"/>
  <c r="G17" i="2"/>
  <c r="AO4" i="9"/>
  <c r="G21" i="2"/>
  <c r="AS4" i="9"/>
  <c r="G19" i="2"/>
  <c r="AQ4" i="9"/>
  <c r="AF4" i="9"/>
  <c r="G20" i="2"/>
  <c r="AR4" i="9"/>
  <c r="N146" i="3"/>
  <c r="N155" i="3" s="1"/>
  <c r="N129" i="3"/>
  <c r="N140" i="3" s="1"/>
  <c r="F16" i="2"/>
  <c r="E15" i="2"/>
  <c r="M155" i="3"/>
  <c r="M105" i="3"/>
  <c r="N76" i="3"/>
  <c r="N105" i="3" s="1"/>
  <c r="M70" i="3"/>
  <c r="N41" i="3"/>
  <c r="N70" i="3" s="1"/>
  <c r="N35" i="3"/>
  <c r="AE4" i="9" l="1"/>
  <c r="C15" i="11"/>
  <c r="C19" i="12"/>
  <c r="R128" i="3"/>
  <c r="R75" i="3"/>
  <c r="R40" i="3"/>
  <c r="F15" i="2"/>
  <c r="AM4" i="9" s="1"/>
  <c r="AN4" i="9"/>
  <c r="R145" i="3"/>
  <c r="E22" i="2"/>
  <c r="C17" i="11" s="1"/>
  <c r="C15" i="5"/>
  <c r="F4" i="9" s="1"/>
  <c r="G16" i="2"/>
  <c r="G15" i="2" s="1"/>
  <c r="G22" i="2" s="1"/>
  <c r="BJ4" i="9" l="1"/>
  <c r="E15" i="11"/>
  <c r="BH4" i="9"/>
  <c r="F22" i="2"/>
  <c r="C17" i="5"/>
  <c r="H4" i="9" s="1"/>
  <c r="AL4" i="9"/>
  <c r="AT4" i="9" l="1"/>
  <c r="C20" i="11"/>
  <c r="E17" i="11"/>
  <c r="C20" i="5"/>
  <c r="K4" i="9" s="1"/>
  <c r="D8" i="2"/>
  <c r="D9" i="2" s="1"/>
  <c r="J9" i="2" s="1"/>
  <c r="E20" i="11" l="1"/>
  <c r="BM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31CCF960-3359-44CE-B880-CF0D14503A80}">
      <text>
        <r>
          <rPr>
            <b/>
            <sz val="9"/>
            <color indexed="81"/>
            <rFont val="ＭＳ Ｐゴシック"/>
            <family val="3"/>
            <charset val="128"/>
          </rPr>
          <t>文書番号があれば記入してください。</t>
        </r>
      </text>
    </comment>
    <comment ref="C3" authorId="0" shapeId="0" xr:uid="{9BFB85C0-6580-4AF3-99F8-CA5D886B278D}">
      <text>
        <r>
          <rPr>
            <b/>
            <sz val="9"/>
            <color indexed="81"/>
            <rFont val="ＭＳ Ｐゴシック"/>
            <family val="3"/>
            <charset val="128"/>
          </rPr>
          <t>要望書の提出年月日を記入してください。
（令和4年4月1日～令和4年4月28日）</t>
        </r>
      </text>
    </comment>
    <comment ref="C5" authorId="0" shapeId="0" xr:uid="{8B45A5A9-79F3-4DF0-B3CD-9167FD8A5400}">
      <text>
        <r>
          <rPr>
            <b/>
            <sz val="9"/>
            <color indexed="81"/>
            <rFont val="ＭＳ Ｐゴシック"/>
            <family val="3"/>
            <charset val="128"/>
          </rPr>
          <t>団体名を記入してください。</t>
        </r>
      </text>
    </comment>
    <comment ref="C6" authorId="0" shapeId="0" xr:uid="{9ACA9DEF-A03D-4FEA-905F-9BCE7DBF96FE}">
      <text>
        <r>
          <rPr>
            <b/>
            <sz val="9"/>
            <color indexed="81"/>
            <rFont val="ＭＳ Ｐゴシック"/>
            <family val="3"/>
            <charset val="128"/>
          </rPr>
          <t>住所を記入してください。</t>
        </r>
      </text>
    </comment>
    <comment ref="C7" authorId="0" shapeId="0" xr:uid="{166734D0-B1F1-41A2-9AF3-86F11C52A6EA}">
      <text>
        <r>
          <rPr>
            <b/>
            <sz val="9"/>
            <color indexed="81"/>
            <rFont val="ＭＳ Ｐゴシック"/>
            <family val="3"/>
            <charset val="128"/>
          </rPr>
          <t>代表者職名を記入してください。</t>
        </r>
      </text>
    </comment>
    <comment ref="C8" authorId="0" shapeId="0" xr:uid="{5A47C398-B6BA-4ED0-930A-2F776A2607C4}">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B14" authorId="0" shapeId="0" xr:uid="{6D6300D3-1581-4F0C-B2A8-4A29A0C2A027}">
      <text>
        <r>
          <rPr>
            <b/>
            <sz val="9"/>
            <color indexed="81"/>
            <rFont val="MS P ゴシック"/>
            <family val="3"/>
            <charset val="128"/>
          </rPr>
          <t>本事業の名称を記入してください。
（事業の名称は、対象とする施設名を冒頭に入れ、「○○劇場感染拡大予防事業、○○博物館配信環境整備事業　など」と記入してください。）</t>
        </r>
      </text>
    </comment>
    <comment ref="C18" authorId="0" shapeId="0" xr:uid="{46B0AA53-AC3C-48AC-93E5-AB704EAA7E01}">
      <text>
        <r>
          <rPr>
            <b/>
            <sz val="9"/>
            <color indexed="81"/>
            <rFont val="ＭＳ Ｐゴシック"/>
            <family val="3"/>
            <charset val="128"/>
          </rPr>
          <t>着手日を記入してください。
＜入力例＞令和4年2月1日、2022/2/1など</t>
        </r>
      </text>
    </comment>
    <comment ref="C19" authorId="0" shapeId="0" xr:uid="{CFB8D645-CCC9-47DF-802E-D2254896DD0A}">
      <text>
        <r>
          <rPr>
            <b/>
            <sz val="9"/>
            <color indexed="81"/>
            <rFont val="ＭＳ Ｐゴシック"/>
            <family val="3"/>
            <charset val="128"/>
          </rPr>
          <t>完了予定期日を記入してください。
＜入力例＞令和4年2月1日、2022/2/1など</t>
        </r>
      </text>
    </comment>
    <comment ref="B21" authorId="0" shapeId="0" xr:uid="{A7D5DB1C-361B-4FBD-8B4F-B4DE3FED184E}">
      <text>
        <r>
          <rPr>
            <b/>
            <sz val="9"/>
            <color indexed="81"/>
            <rFont val="MS P ゴシック"/>
            <family val="3"/>
            <charset val="128"/>
          </rPr>
          <t>その他参考になるべき事項がある場合、記入してください。</t>
        </r>
      </text>
    </comment>
    <comment ref="B24" authorId="0" shapeId="0" xr:uid="{C5DD812C-620E-4138-9DFA-98A4D4264FB0}">
      <text>
        <r>
          <rPr>
            <b/>
            <sz val="9"/>
            <color indexed="81"/>
            <rFont val="MS P ゴシック"/>
            <family val="3"/>
            <charset val="128"/>
          </rPr>
          <t>交付要望書の記載内容について確認することのできる，実務担当者の連絡先を記入してください。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E9" authorId="0" shapeId="0" xr:uid="{DDACA32E-7631-4F79-8849-38E273584105}">
      <text>
        <r>
          <rPr>
            <b/>
            <sz val="9"/>
            <color indexed="81"/>
            <rFont val="MS P ゴシック"/>
            <family val="3"/>
            <charset val="128"/>
          </rPr>
          <t>交付要望・申請時の様式2からデータを引用しているので、変更申請する箇所について直接上書きしてください。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I3" authorId="0" shapeId="0" xr:uid="{D4CAE346-C2DF-4654-9BEC-76722BE9584E}">
      <text>
        <r>
          <rPr>
            <b/>
            <sz val="9"/>
            <color indexed="81"/>
            <rFont val="MS P ゴシック"/>
            <family val="3"/>
            <charset val="128"/>
          </rPr>
          <t>交付要望・申請時の様式3からデータを引用しているので、変更申請する箇所について直接上書きしてください。</t>
        </r>
      </text>
    </comment>
    <comment ref="I5" authorId="0" shapeId="0" xr:uid="{6D8BF288-731C-4E50-B92A-B05CC5A55474}">
      <text>
        <r>
          <rPr>
            <b/>
            <sz val="9"/>
            <color indexed="81"/>
            <rFont val="MS P ゴシック"/>
            <family val="3"/>
            <charset val="128"/>
          </rPr>
          <t>　本事業以外の補助金・助成金の金額を記入してください。
　内訳には当該補助金の名称を必ず記載してください。申請中の場合はその旨を括弧書きし、見込額を計上してください。
　また、個人や法人からの寄付金がある場合もこの項目に計上してください。</t>
        </r>
      </text>
    </comment>
    <comment ref="I7" authorId="0" shapeId="0" xr:uid="{5B00DF04-AB69-4858-8A9F-FD9D405C1154}">
      <text>
        <r>
          <rPr>
            <b/>
            <sz val="9"/>
            <color indexed="81"/>
            <rFont val="MS P ゴシック"/>
            <family val="3"/>
            <charset val="128"/>
          </rPr>
          <t>　補助事業者が負担する金額を記入してください。
　また、地方公共団体の財政負担分が区分できるよう、記入してください。</t>
        </r>
      </text>
    </comment>
    <comment ref="U9" authorId="0" shapeId="0" xr:uid="{90D652FF-62E2-4FCB-96DE-F549B8949353}">
      <text>
        <r>
          <rPr>
            <b/>
            <sz val="9"/>
            <color indexed="81"/>
            <rFont val="MS P ゴシック"/>
            <family val="3"/>
            <charset val="128"/>
          </rPr>
          <t>チェック欄が全て「OK」となっていることを確認してください。</t>
        </r>
      </text>
    </comment>
    <comment ref="I10" authorId="0" shapeId="0" xr:uid="{71D2A669-0DB7-40CC-BB21-E07688E6EEBE}">
      <text>
        <r>
          <rPr>
            <b/>
            <sz val="9"/>
            <color indexed="81"/>
            <rFont val="MS P ゴシック"/>
            <family val="3"/>
            <charset val="128"/>
          </rPr>
          <t>　支出の部の②支出合計の総事業費と一致していることを確認してください。</t>
        </r>
      </text>
    </comment>
    <comment ref="U15" authorId="0" shapeId="0" xr:uid="{BCDA85A4-B9BC-4629-8433-31446EC9194B}">
      <text>
        <r>
          <rPr>
            <b/>
            <sz val="9"/>
            <color indexed="81"/>
            <rFont val="MS P ゴシック"/>
            <family val="3"/>
            <charset val="128"/>
          </rPr>
          <t>チェック欄が全て「OK」となっていることを確認してください。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39A471CA-AC27-4C7B-A609-5F8DF0C51180}">
      <text>
        <r>
          <rPr>
            <b/>
            <sz val="9"/>
            <color indexed="81"/>
            <rFont val="MS P ゴシック"/>
            <family val="3"/>
            <charset val="128"/>
          </rPr>
          <t>各項目とも交付要望・申請時の様式4-1からデータを引用しているので、変更申請する箇所について直接上書きしてください。
新規追加や変更した箇所については、赤字にしてください。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S3" authorId="0" shapeId="0" xr:uid="{FC870775-617E-4F69-A3B5-3529F37B1FC2}">
      <text>
        <r>
          <rPr>
            <b/>
            <sz val="9"/>
            <color indexed="81"/>
            <rFont val="MS P ゴシック"/>
            <family val="3"/>
            <charset val="128"/>
          </rPr>
          <t>各項目とも交付要望・申請時の様式4-1からデータを引用しているので、変更申請する箇所について直接上書きしてください。
新規追加や変更した箇所については、赤字にしてください。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R6" authorId="0" shapeId="0" xr:uid="{C5358F49-3101-418B-A2C7-1D849225C774}">
      <text>
        <r>
          <rPr>
            <b/>
            <sz val="9"/>
            <color indexed="81"/>
            <rFont val="MS P ゴシック"/>
            <family val="3"/>
            <charset val="128"/>
          </rPr>
          <t>機器名、数量、換気量を現状、更新・増設後のそれぞれに記載してください。</t>
        </r>
      </text>
    </comment>
    <comment ref="V14" authorId="1" shapeId="0" xr:uid="{82C26EFE-F7C9-4818-ABD4-BFC4E0EEFC8C}">
      <text>
        <r>
          <rPr>
            <b/>
            <sz val="9"/>
            <color indexed="81"/>
            <rFont val="MS P ゴシック"/>
            <family val="3"/>
            <charset val="128"/>
          </rPr>
          <t>※排気量の合計が、様式４－２「換気量確認シート」に記載した換気量【Ｂ】と等しくなっていることを確認してください。</t>
        </r>
      </text>
    </comment>
    <comment ref="R17" authorId="0" shapeId="0" xr:uid="{E984FFB6-35C6-4650-9499-50A9DFE9FA1D}">
      <text>
        <r>
          <rPr>
            <b/>
            <sz val="9"/>
            <color indexed="81"/>
            <rFont val="MS P ゴシック"/>
            <family val="3"/>
            <charset val="128"/>
          </rPr>
          <t>機器名、数量、換気量を現状、更新・増設後のそれぞれに記載してください。</t>
        </r>
      </text>
    </comment>
    <comment ref="V25" authorId="1" shapeId="0" xr:uid="{D9EB5AA2-C873-40DD-86E4-101F40559650}">
      <text>
        <r>
          <rPr>
            <b/>
            <sz val="9"/>
            <color indexed="81"/>
            <rFont val="MS P ゴシック"/>
            <family val="3"/>
            <charset val="128"/>
          </rPr>
          <t>※排気量の合計が、様式４－２「換気量確認シート」に記載した換気量【Ｂ】と等しくなっていることを確認してください。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2" authorId="0" shapeId="0" xr:uid="{80EC3A69-6894-4EE2-A894-F26842E85CA6}">
      <text>
        <r>
          <rPr>
            <b/>
            <sz val="9"/>
            <color indexed="81"/>
            <rFont val="ＭＳ Ｐゴシック"/>
            <family val="3"/>
            <charset val="128"/>
          </rPr>
          <t>文書番号があれば記入してください。</t>
        </r>
      </text>
    </comment>
    <comment ref="D3" authorId="0" shapeId="0" xr:uid="{065867D2-8D59-40AA-9B0D-B8B955399082}">
      <text>
        <r>
          <rPr>
            <b/>
            <sz val="9"/>
            <color indexed="81"/>
            <rFont val="ＭＳ Ｐゴシック"/>
            <family val="3"/>
            <charset val="128"/>
          </rPr>
          <t>実績報告書の提出年月日を記入してください。</t>
        </r>
      </text>
    </comment>
    <comment ref="C5" authorId="0" shapeId="0" xr:uid="{4AF5BD27-2297-4917-86E5-D0811CF19CCF}">
      <text>
        <r>
          <rPr>
            <b/>
            <sz val="9"/>
            <color indexed="81"/>
            <rFont val="MS P ゴシック"/>
            <family val="3"/>
            <charset val="128"/>
          </rPr>
          <t>交付申請書のデータを引用しています。
変更が必要な場合は、直接上書きしてください。</t>
        </r>
      </text>
    </comment>
    <comment ref="C6" authorId="0" shapeId="0" xr:uid="{71323C32-FDA5-42BB-8719-77F326E93E22}">
      <text>
        <r>
          <rPr>
            <b/>
            <sz val="9"/>
            <color indexed="81"/>
            <rFont val="MS P ゴシック"/>
            <family val="3"/>
            <charset val="128"/>
          </rPr>
          <t>交付申請書のデータを引用しています。
変更が必要な場合は、直接上書きしてください。</t>
        </r>
      </text>
    </comment>
    <comment ref="C7" authorId="0" shapeId="0" xr:uid="{24F02AD5-022A-4D98-B5B8-935AC105CA46}">
      <text>
        <r>
          <rPr>
            <b/>
            <sz val="9"/>
            <color indexed="81"/>
            <rFont val="MS P ゴシック"/>
            <family val="3"/>
            <charset val="128"/>
          </rPr>
          <t>交付申請書のデータを引用しています。
変更が必要な場合は、直接上書きしてください。</t>
        </r>
      </text>
    </comment>
    <comment ref="C8" authorId="0" shapeId="0" xr:uid="{48BE94CE-C5A1-4F23-AD05-75FEDAFBD714}">
      <text>
        <r>
          <rPr>
            <b/>
            <sz val="9"/>
            <color indexed="81"/>
            <rFont val="MS P ゴシック"/>
            <family val="3"/>
            <charset val="128"/>
          </rPr>
          <t>交付申請書のデータを引用しています。
変更が必要な場合は、直接上書きしてください。</t>
        </r>
      </text>
    </comment>
    <comment ref="A12" authorId="0" shapeId="0" xr:uid="{744F5341-74EF-4036-990F-A4FEA523D34D}">
      <text>
        <r>
          <rPr>
            <b/>
            <sz val="9"/>
            <color indexed="81"/>
            <rFont val="MS P ゴシック"/>
            <family val="3"/>
            <charset val="128"/>
          </rPr>
          <t>補助金交付決定通知書の通知日及び文書番号を下線部分に記入してください。
変更交付決定を受けている場合は、補助金交付決定変更通知書の通知日及び文書番号を記入してください。</t>
        </r>
      </text>
    </comment>
    <comment ref="B14" authorId="0" shapeId="0" xr:uid="{5C980D5E-F0E2-4402-B2B5-F75FE0D09888}">
      <text>
        <r>
          <rPr>
            <b/>
            <sz val="9"/>
            <color indexed="81"/>
            <rFont val="MS P ゴシック"/>
            <family val="3"/>
            <charset val="128"/>
          </rPr>
          <t>交付要望書（様式1）のデータを引用しています。
変更はできません。</t>
        </r>
      </text>
    </comment>
    <comment ref="B15" authorId="0" shapeId="0" xr:uid="{F4696CBF-830F-47A5-B740-4CCDCE00DFC2}">
      <text>
        <r>
          <rPr>
            <b/>
            <sz val="9"/>
            <color indexed="81"/>
            <rFont val="ＭＳ Ｐゴシック"/>
            <family val="3"/>
            <charset val="128"/>
          </rPr>
          <t>交付申請書のデータを引用しています。
変更が必要な場合は、直接上書きしてください。</t>
        </r>
      </text>
    </comment>
    <comment ref="B16" authorId="0" shapeId="0" xr:uid="{48D09EF5-70CF-477D-8610-E5344663B488}">
      <text>
        <r>
          <rPr>
            <b/>
            <sz val="9"/>
            <color indexed="81"/>
            <rFont val="ＭＳ Ｐゴシック"/>
            <family val="3"/>
            <charset val="128"/>
          </rPr>
          <t>交付申請書のデータを引用しています。
変更が必要な場合は、直接上書きしてください。</t>
        </r>
      </text>
    </comment>
    <comment ref="C17" authorId="0" shapeId="0" xr:uid="{137ADBFB-100B-413B-9C57-78C7FC547AEF}">
      <text>
        <r>
          <rPr>
            <b/>
            <sz val="9"/>
            <color indexed="81"/>
            <rFont val="MS P ゴシック"/>
            <family val="3"/>
            <charset val="128"/>
          </rPr>
          <t>交付決定額を記入してください。</t>
        </r>
      </text>
    </comment>
    <comment ref="C18" authorId="0" shapeId="0" xr:uid="{C25290AF-3BBD-4B73-887F-A7C76B8CD7FF}">
      <text>
        <r>
          <rPr>
            <b/>
            <sz val="9"/>
            <color indexed="81"/>
            <rFont val="MS P ゴシック"/>
            <family val="3"/>
            <charset val="128"/>
          </rPr>
          <t>様式6-2と様式6-3を作成いただくと、自動入力されます。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9" authorId="0" shapeId="0" xr:uid="{3AAA724E-5D50-4DB2-8180-777B660BF092}">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0" authorId="0" shapeId="0" xr:uid="{6895EA96-3964-4B41-B849-EE973EADDC68}">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1" authorId="0" shapeId="0" xr:uid="{5F28DBCB-6BF3-4EA5-A577-51892A5F5058}">
      <text>
        <r>
          <rPr>
            <b/>
            <sz val="9"/>
            <color indexed="81"/>
            <rFont val="MS P ゴシック"/>
            <family val="3"/>
            <charset val="128"/>
          </rPr>
          <t>記入例を参考に記入してください。</t>
        </r>
      </text>
    </comment>
    <comment ref="D13" authorId="0" shapeId="0" xr:uid="{2F8C5EA0-B7C7-4997-9D1B-8BB6E3630E15}">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4" authorId="0" shapeId="0" xr:uid="{CADF206C-572E-4E01-A106-1D99B2188A6B}">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5" authorId="0" shapeId="0" xr:uid="{E5B3B4CD-4D39-45CD-B986-85A0955C2E7B}">
      <text>
        <r>
          <rPr>
            <b/>
            <sz val="9"/>
            <color indexed="81"/>
            <rFont val="MS P ゴシック"/>
            <family val="3"/>
            <charset val="128"/>
          </rPr>
          <t>記入例を参考に記入してください。</t>
        </r>
      </text>
    </comment>
    <comment ref="D17" authorId="0" shapeId="0" xr:uid="{3977FA8E-B685-4100-B0DA-0DEFD86E6C4E}">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8" authorId="0" shapeId="0" xr:uid="{DF713DDA-6BD7-4A6C-8C0E-FF674721E43C}">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9" authorId="0" shapeId="0" xr:uid="{5985892D-EB31-4265-AAE3-B5E735758E66}">
      <text>
        <r>
          <rPr>
            <b/>
            <sz val="9"/>
            <color indexed="81"/>
            <rFont val="MS P ゴシック"/>
            <family val="3"/>
            <charset val="128"/>
          </rPr>
          <t>記入例を参考に記入してください。</t>
        </r>
      </text>
    </comment>
    <comment ref="D21" authorId="0" shapeId="0" xr:uid="{E75F209C-E072-4554-856D-D6F89A5ED859}">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2" authorId="0" shapeId="0" xr:uid="{FF288570-711C-44CC-A37D-CC022E28E16E}">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3" authorId="0" shapeId="0" xr:uid="{47EDCFFE-52BA-4C52-895E-37286C56CA38}">
      <text>
        <r>
          <rPr>
            <b/>
            <sz val="9"/>
            <color indexed="81"/>
            <rFont val="MS P ゴシック"/>
            <family val="3"/>
            <charset val="128"/>
          </rPr>
          <t>記入例を参考に記入してください。</t>
        </r>
      </text>
    </comment>
    <comment ref="D25" authorId="0" shapeId="0" xr:uid="{1D33CBA6-CAE3-4898-90C0-5B895A8E1698}">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6" authorId="0" shapeId="0" xr:uid="{332F5739-3E3E-43F0-90AC-A9305CF7601D}">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7" authorId="0" shapeId="0" xr:uid="{D4252617-81F8-4A87-8F53-F9851C5EF310}">
      <text>
        <r>
          <rPr>
            <b/>
            <sz val="9"/>
            <color indexed="81"/>
            <rFont val="MS P ゴシック"/>
            <family val="3"/>
            <charset val="128"/>
          </rPr>
          <t>記入例を参考に記入してください。</t>
        </r>
      </text>
    </comment>
    <comment ref="D29" authorId="0" shapeId="0" xr:uid="{8F3C4293-857E-4123-987C-0EB1BCA8628D}">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30" authorId="0" shapeId="0" xr:uid="{795A515D-2E1F-4182-B292-11C84780C70B}">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31" authorId="0" shapeId="0" xr:uid="{FF2A9A02-D40C-4643-A7E1-3618A487E2A4}">
      <text>
        <r>
          <rPr>
            <b/>
            <sz val="9"/>
            <color indexed="81"/>
            <rFont val="MS P ゴシック"/>
            <family val="3"/>
            <charset val="128"/>
          </rPr>
          <t>記入例を参考に記入してください。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4" authorId="0" shapeId="0" xr:uid="{DAE6ACBD-D818-400A-9898-A1653666D8FF}">
      <text>
        <r>
          <rPr>
            <b/>
            <sz val="9"/>
            <color indexed="81"/>
            <rFont val="MS P ゴシック"/>
            <family val="3"/>
            <charset val="128"/>
          </rPr>
          <t>　本事業以外の補助金・助成金の金額を記入してください。
　内訳には当該補助金の名称を必ず記載してください。申請中の場合はその旨を括弧書きし、見込額を計上してください。
　また、個人や法人からの寄付金がある場合もこの項目に計上してください。</t>
        </r>
      </text>
    </comment>
    <comment ref="D6" authorId="0" shapeId="0" xr:uid="{2A6457DE-E306-482F-A276-BF7930554969}">
      <text>
        <r>
          <rPr>
            <b/>
            <sz val="9"/>
            <color indexed="81"/>
            <rFont val="MS P ゴシック"/>
            <family val="3"/>
            <charset val="128"/>
          </rPr>
          <t>　補助事業者が負担する金額を記入してください。
　また、地方公共団体の財政負担分が区分できるよう、記入してください。</t>
        </r>
      </text>
    </comment>
    <comment ref="J8" authorId="0" shapeId="0" xr:uid="{2DD78537-C674-4857-8266-92EC1225F600}">
      <text>
        <r>
          <rPr>
            <b/>
            <sz val="9"/>
            <color indexed="81"/>
            <rFont val="MS P ゴシック"/>
            <family val="3"/>
            <charset val="128"/>
          </rPr>
          <t>チェック欄が全て「OK」となっていることを確認してください。</t>
        </r>
      </text>
    </comment>
    <comment ref="D9" authorId="0" shapeId="0" xr:uid="{F5491047-30C5-4492-95D8-9B191A17DEF1}">
      <text>
        <r>
          <rPr>
            <b/>
            <sz val="9"/>
            <color indexed="81"/>
            <rFont val="MS P ゴシック"/>
            <family val="3"/>
            <charset val="128"/>
          </rPr>
          <t>　支出の部の②支出合計の総事業費と一致していることを確認してください。</t>
        </r>
      </text>
    </comment>
    <comment ref="J13" authorId="0" shapeId="0" xr:uid="{BEE1DE2C-D2C4-471F-B814-28485AB0094F}">
      <text>
        <r>
          <rPr>
            <b/>
            <sz val="9"/>
            <color indexed="81"/>
            <rFont val="MS P ゴシック"/>
            <family val="3"/>
            <charset val="128"/>
          </rPr>
          <t>チェック欄が全て「OK」となっていることを確認してください。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74D45ABD-CC4A-408B-B4F9-177B1C23BF81}">
      <text>
        <r>
          <rPr>
            <b/>
            <sz val="9"/>
            <color indexed="81"/>
            <rFont val="MS P ゴシック"/>
            <family val="3"/>
            <charset val="128"/>
          </rPr>
          <t>チェック欄が全て「ＯＫ」となっていることを確認してください。</t>
        </r>
      </text>
    </comment>
    <comment ref="A5" authorId="0" shapeId="0" xr:uid="{5C474E61-8985-4C5A-9BE9-AD15D81B6420}">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単価の欄は、原則、税込額で記入してください。
【例】
@10,000円×10箱×1.1＝110,000円　⇒　@11,000円×10箱＝110,000円
④不用な行を非表示にしてください。
⑤行が不足する場合は、事務局まで連絡してください。</t>
        </r>
      </text>
    </comment>
    <comment ref="O6" authorId="0" shapeId="0" xr:uid="{F4781751-56CD-4F61-AA45-920691088931}">
      <text>
        <r>
          <rPr>
            <b/>
            <sz val="9"/>
            <color indexed="81"/>
            <rFont val="MS P ゴシック"/>
            <family val="3"/>
            <charset val="128"/>
          </rPr>
          <t>補助対象外経費が含まれる場合は、記入してください。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A5" authorId="0" shapeId="0" xr:uid="{83F0C55B-B754-4989-BDFA-91CC237DC3EF}">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単価の欄は、原則、税込額（課税事業者で仕入税額控除する場合は、税抜額）で記入してください。
【例】
@10,000円×10箱×1.1＝110,000円　⇒　@11,000円×10箱＝110,000円
④不用な行を非表示にしてください。
⑤行が不足する場合は、事務局まで連絡してください。</t>
        </r>
      </text>
    </comment>
    <comment ref="O6" authorId="0" shapeId="0" xr:uid="{965AAE65-8522-47CE-A127-B1EBA68539A0}">
      <text>
        <r>
          <rPr>
            <b/>
            <sz val="9"/>
            <color indexed="81"/>
            <rFont val="MS P ゴシック"/>
            <family val="3"/>
            <charset val="128"/>
          </rPr>
          <t>補助対象外経費が含まれる場合は、記入してください。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A7" authorId="0" shapeId="0" xr:uid="{3BB21C40-40E0-4F98-A673-43B658419A25}">
      <text>
        <r>
          <rPr>
            <b/>
            <sz val="9"/>
            <color indexed="81"/>
            <rFont val="MS P ゴシック"/>
            <family val="3"/>
            <charset val="128"/>
          </rPr>
          <t>要望する事業全てについて、以下の項目を含め、簡潔かつ具体的に説明してください。
　・何をどのぐらいの量を確保するのか。
　・施設のどの部分の対策を実施するのか。
　・工事内容とスケジュール</t>
        </r>
      </text>
    </comment>
    <comment ref="D9" authorId="0" shapeId="0" xr:uid="{612DD024-9BF2-4F56-B825-473A517AB8CF}">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2" authorId="0" shapeId="0" xr:uid="{2720399E-A948-4139-B4E0-B185E9FECEDA}">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5" authorId="0" shapeId="0" xr:uid="{FB643E2D-4F19-47E1-85B2-ECEA7011F3B2}">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8" authorId="0" shapeId="0" xr:uid="{D74DCDA0-FA86-4764-BF8D-ACA4D049EA84}">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21" authorId="0" shapeId="0" xr:uid="{EC89118E-EDDF-41B0-A901-9FEFD63FF397}">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24" authorId="0" shapeId="0" xr:uid="{B5AFAA96-1547-4239-B80D-DBBC4C5E9201}">
      <text>
        <r>
          <rPr>
            <b/>
            <sz val="9"/>
            <color indexed="81"/>
            <rFont val="MS P ゴシック"/>
            <family val="3"/>
            <charset val="128"/>
          </rPr>
          <t>始期、終期ともに、補助対象期間内の日付を入力してください。
＜入力例＞令和4年2月1日、2022/2/1など
（令和4年2月と表記されます。）</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F6" authorId="0" shapeId="0" xr:uid="{1DD0296A-60CD-4274-BEB8-EAB960D4C138}">
      <text>
        <r>
          <rPr>
            <b/>
            <sz val="9"/>
            <color indexed="81"/>
            <rFont val="MS P ゴシック"/>
            <family val="3"/>
            <charset val="128"/>
          </rPr>
          <t>機器名、数量、換気量を現状、更新・増設後のそれぞれに記載してください。</t>
        </r>
      </text>
    </comment>
    <comment ref="J14" authorId="1" shapeId="0" xr:uid="{187E386F-17D2-49EA-A439-946DE78ACDC7}">
      <text>
        <r>
          <rPr>
            <b/>
            <sz val="9"/>
            <color indexed="81"/>
            <rFont val="MS P ゴシック"/>
            <family val="3"/>
            <charset val="128"/>
          </rPr>
          <t>※排気量の合計が、様式４－２「換気量確認シート」に記載した換気量【Ｂ】と等しくなっていることを確認してください。</t>
        </r>
      </text>
    </comment>
    <comment ref="F17" authorId="0" shapeId="0" xr:uid="{B2169442-8777-4F9F-B98B-3D7EE739DFB8}">
      <text>
        <r>
          <rPr>
            <b/>
            <sz val="9"/>
            <color indexed="81"/>
            <rFont val="MS P ゴシック"/>
            <family val="3"/>
            <charset val="128"/>
          </rPr>
          <t>機器名、数量、換気量を現状、更新・増設後のそれぞれに記載してください。</t>
        </r>
      </text>
    </comment>
    <comment ref="J25" authorId="1" shapeId="0" xr:uid="{10AA44CB-0012-4A04-94A7-7D0F0673E7F8}">
      <text>
        <r>
          <rPr>
            <b/>
            <sz val="9"/>
            <color indexed="81"/>
            <rFont val="MS P ゴシック"/>
            <family val="3"/>
            <charset val="128"/>
          </rPr>
          <t>※排気量の合計が、様式４－２「換気量確認シート」に記載した換気量【Ｂ】と等しくなっていることを確認してください。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4" authorId="0" shapeId="0" xr:uid="{DF223F3A-3D29-46C1-A5A6-1A02E6E6F9D4}">
      <text>
        <r>
          <rPr>
            <b/>
            <sz val="9"/>
            <color indexed="81"/>
            <rFont val="MS P ゴシック"/>
            <family val="3"/>
            <charset val="128"/>
          </rPr>
          <t>　本事業以外の補助金・助成金の金額を記入してください。
　内訳には当該補助金の名称を必ず記載してください。申請中の場合はその旨を括弧書きし、見込額を計上してください。
　また、個人や法人からの寄付金がある場合もこの項目に計上してください。</t>
        </r>
      </text>
    </comment>
    <comment ref="D6" authorId="0" shapeId="0" xr:uid="{ECEA061E-6F7E-4E21-8946-7D9ABE8F5046}">
      <text>
        <r>
          <rPr>
            <b/>
            <sz val="9"/>
            <color indexed="81"/>
            <rFont val="MS P ゴシック"/>
            <family val="3"/>
            <charset val="128"/>
          </rPr>
          <t>　補助事業者が負担する金額を記入してください。
　また、地方公共団体の財政負担分が区分できるよう、記入してください。</t>
        </r>
      </text>
    </comment>
    <comment ref="J8" authorId="0" shapeId="0" xr:uid="{5B3E7340-C429-4193-B198-E3A6FE5A663B}">
      <text>
        <r>
          <rPr>
            <b/>
            <sz val="9"/>
            <color indexed="81"/>
            <rFont val="MS P ゴシック"/>
            <family val="3"/>
            <charset val="128"/>
          </rPr>
          <t>チェック欄が全て「OK」となっていることを確認してください。</t>
        </r>
      </text>
    </comment>
    <comment ref="D9" authorId="0" shapeId="0" xr:uid="{B89F18C6-0B58-4301-9139-EDF24FCB8574}">
      <text>
        <r>
          <rPr>
            <b/>
            <sz val="9"/>
            <color indexed="81"/>
            <rFont val="MS P ゴシック"/>
            <family val="3"/>
            <charset val="128"/>
          </rPr>
          <t>　支出の部の②支出合計の総事業費と一致していることを確認してください。</t>
        </r>
      </text>
    </comment>
    <comment ref="J15" authorId="0" shapeId="0" xr:uid="{5D19B836-F1E2-47A8-83EC-71C4C1DC079E}">
      <text>
        <r>
          <rPr>
            <b/>
            <sz val="9"/>
            <color indexed="81"/>
            <rFont val="MS P ゴシック"/>
            <family val="3"/>
            <charset val="128"/>
          </rPr>
          <t>チェック欄が全て「OK」となっていることを確認してください。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1E35C758-586B-49AD-92DA-2F2147528E4C}">
      <text>
        <r>
          <rPr>
            <b/>
            <sz val="9"/>
            <color indexed="81"/>
            <rFont val="MS P ゴシック"/>
            <family val="3"/>
            <charset val="128"/>
          </rPr>
          <t>チェック欄が全て「ＯＫ」となっていることを確認してください。</t>
        </r>
      </text>
    </comment>
    <comment ref="A5" authorId="0" shapeId="0" xr:uid="{A3D8CF61-B96B-486E-AFFF-1F90C77CC0BC}">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単価の欄は、原則、税込額（課税事業者で仕入税額控除する場合は、税抜額）で記入してください。
【例】
@10,000円×10箱×1.1＝110,000円　⇒　@11,000円×10箱＝110,000円
④不用な行を非表示にしてください。
⑤行が不足する場合は、事務局まで連絡してください。</t>
        </r>
      </text>
    </comment>
    <comment ref="O6" authorId="0" shapeId="0" xr:uid="{249552A1-329D-4ACE-8475-4AF236F76736}">
      <text>
        <r>
          <rPr>
            <b/>
            <sz val="9"/>
            <color indexed="81"/>
            <rFont val="MS P ゴシック"/>
            <family val="3"/>
            <charset val="128"/>
          </rPr>
          <t>補助対象外経費が含まれる場合は、記入してください。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S3" authorId="0" shapeId="0" xr:uid="{4CF6EC82-8DB4-44BC-84B4-D5DC0F6609B5}">
      <text>
        <r>
          <rPr>
            <b/>
            <sz val="9"/>
            <color indexed="81"/>
            <rFont val="MS P ゴシック"/>
            <family val="3"/>
            <charset val="128"/>
          </rPr>
          <t>チェック欄が全て「ＯＫ」となっていることを確認してください。</t>
        </r>
      </text>
    </comment>
    <comment ref="A5" authorId="0" shapeId="0" xr:uid="{4C53E0F6-163A-4973-91D6-C26D884488EF}">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単価の欄は、原則、税込額（課税事業者で仕入税額控除する場合は、税抜額）で記入してください。
【例】
@10,000円×10箱×1.1＝110,000円　⇒　@11,000円×10箱＝110,000円
④不用な行を非表示にしてください。
⑤行が不足する場合は、事務局まで連絡してください。</t>
        </r>
      </text>
    </comment>
    <comment ref="O6" authorId="0" shapeId="0" xr:uid="{4D58A17E-10B0-4C78-9E0E-A8D712A11B41}">
      <text>
        <r>
          <rPr>
            <b/>
            <sz val="9"/>
            <color indexed="81"/>
            <rFont val="MS P ゴシック"/>
            <family val="3"/>
            <charset val="128"/>
          </rPr>
          <t>補助対象外経費が含まれる場合は、記入してください。</t>
        </r>
      </text>
    </comment>
    <comment ref="F41" authorId="0" shapeId="0" xr:uid="{4128A294-B9B4-4060-A45C-2ED5BCE1CA0D}">
      <text>
        <r>
          <rPr>
            <b/>
            <sz val="9"/>
            <color indexed="81"/>
            <rFont val="MS P ゴシック"/>
            <family val="3"/>
            <charset val="128"/>
          </rPr>
          <t>単独施設の場合、当該施設の延べ床面積を記載してください。
商業施設等の一部に入居しているなど、複合施設の一部である場合は、入居している建物全体の延床面積を記載してください。
ビル管理法における特定建築物（延べ床面積が3,000㎡以上）に該当する場合、本体機器の更新又は増設については、対象外となります。</t>
        </r>
      </text>
    </comment>
    <comment ref="K45" authorId="0" shapeId="0" xr:uid="{9403DCBD-0ACC-4C72-B59B-2863A145B055}">
      <text>
        <r>
          <rPr>
            <b/>
            <sz val="9"/>
            <color indexed="81"/>
            <rFont val="MS P ゴシック"/>
            <family val="3"/>
            <charset val="128"/>
          </rPr>
          <t>➀客席や会議室など、定員が設定されているエリアについては、その人数を記載してください。
②それ以外の場合は、換気エリアの面積に対し、1人当りの面積を3㎡以上で算出してください。（ライブハウスの公演会場など、客席が設定されておらず立ち見を前提とするエリアは1㎡以上とすることも可とします。）
※収容定員の算定方法について、➀②のうち、該当するものをチェックしてください。（②の場合、1人当りの面積も記載してください。）</t>
        </r>
      </text>
    </comment>
    <comment ref="K48" authorId="0" shapeId="0" xr:uid="{42059637-AAA0-416E-B8F3-A1C641810BA5}">
      <text>
        <r>
          <rPr>
            <b/>
            <sz val="9"/>
            <color indexed="81"/>
            <rFont val="MS P ゴシック"/>
            <family val="3"/>
            <charset val="128"/>
          </rPr>
          <t>収容定員を②の方法で算定した場合は、必ず記載してください。</t>
        </r>
      </text>
    </comment>
    <comment ref="L49" authorId="0" shapeId="0" xr:uid="{01D7F4E2-571A-46D9-9849-D7307BC2EFCF}">
      <text>
        <r>
          <rPr>
            <b/>
            <sz val="9"/>
            <color indexed="81"/>
            <rFont val="MS P ゴシック"/>
            <family val="3"/>
            <charset val="128"/>
          </rPr>
          <t>現在の機器と更新する機器、それぞれの仕様書等を参考に記入してください、換気量が複数の機器の合計値である場合は、様式4-3＜換気量確認シート2＞を作成してください。</t>
        </r>
      </text>
    </comment>
    <comment ref="L50" authorId="0" shapeId="0" xr:uid="{6A4B9F9A-7ADB-46E4-93C7-C05D98E98863}">
      <text>
        <r>
          <rPr>
            <b/>
            <sz val="9"/>
            <color indexed="81"/>
            <rFont val="MS P ゴシック"/>
            <family val="3"/>
            <charset val="128"/>
          </rPr>
          <t>1人当り換気量は、自動計算されます。</t>
        </r>
      </text>
    </comment>
    <comment ref="K54" authorId="0" shapeId="0" xr:uid="{1B4A3695-EED2-41D5-AABE-4F58E41E3BD4}">
      <text>
        <r>
          <rPr>
            <b/>
            <sz val="9"/>
            <color indexed="81"/>
            <rFont val="MS P ゴシック"/>
            <family val="3"/>
            <charset val="128"/>
          </rPr>
          <t>➀客席や会議室など、定員が設定されているエリアについては、その人数を記載してください。
②それ以外の場合は、換気エリアの面積に対し、1人当りの面積を3㎡以上で算出してください。（ライブハウスの公演会場など、客席が設定されておらず立ち見を前提とするエリアは1㎡以上とすることも可とします。）
※収容定員の算定方法について、➀②のうち、該当するものをチェックしてください。（②の場合、1人当りの面積も記載してください。）</t>
        </r>
      </text>
    </comment>
    <comment ref="K57" authorId="0" shapeId="0" xr:uid="{A5FCEB9F-1CE9-4187-807C-8A7DCF4943F9}">
      <text>
        <r>
          <rPr>
            <b/>
            <sz val="9"/>
            <color indexed="81"/>
            <rFont val="MS P ゴシック"/>
            <family val="3"/>
            <charset val="128"/>
          </rPr>
          <t>収容定員を②の方法で算定した場合は、必ず記載してください。</t>
        </r>
      </text>
    </comment>
    <comment ref="L58" authorId="0" shapeId="0" xr:uid="{C14DD821-17BA-4A5C-B243-979C49DA6280}">
      <text>
        <r>
          <rPr>
            <b/>
            <sz val="9"/>
            <color indexed="81"/>
            <rFont val="MS P ゴシック"/>
            <family val="3"/>
            <charset val="128"/>
          </rPr>
          <t>現在の機器と更新する機器、それぞれの仕様書等を参考に記入してください、換気量が複数の機器の合計値である場合は、様式4-3＜換気量確認シート2＞を作成してください。</t>
        </r>
      </text>
    </comment>
    <comment ref="L59" authorId="0" shapeId="0" xr:uid="{CCB622E3-9EE8-4D03-A8C1-233188528579}">
      <text>
        <r>
          <rPr>
            <b/>
            <sz val="9"/>
            <color indexed="81"/>
            <rFont val="MS P ゴシック"/>
            <family val="3"/>
            <charset val="128"/>
          </rPr>
          <t>1人当り換気量は、自動計算されます。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F6" authorId="0" shapeId="0" xr:uid="{5F4F3E4A-7DDB-4CBF-9C8E-C594EE25BE43}">
      <text>
        <r>
          <rPr>
            <b/>
            <sz val="9"/>
            <color indexed="81"/>
            <rFont val="MS P ゴシック"/>
            <family val="3"/>
            <charset val="128"/>
          </rPr>
          <t>機器名、数量、換気量を現状、更新・増設後のそれぞれに記載してください。</t>
        </r>
      </text>
    </comment>
    <comment ref="J14" authorId="1" shapeId="0" xr:uid="{DD240FB9-C352-4FB6-972F-D7AA41029DB7}">
      <text>
        <r>
          <rPr>
            <b/>
            <sz val="9"/>
            <color indexed="81"/>
            <rFont val="MS P ゴシック"/>
            <family val="3"/>
            <charset val="128"/>
          </rPr>
          <t>※排気量の合計が、様式４－２「換気量確認シート」に記載した換気量【Ｂ】と等しくなっていることを確認してください。</t>
        </r>
      </text>
    </comment>
    <comment ref="F17" authorId="0" shapeId="0" xr:uid="{F370AF94-75C4-4BC5-B1C3-42CC05509121}">
      <text>
        <r>
          <rPr>
            <b/>
            <sz val="9"/>
            <color indexed="81"/>
            <rFont val="MS P ゴシック"/>
            <family val="3"/>
            <charset val="128"/>
          </rPr>
          <t>機器名、数量、換気量を現状、更新・増設後のそれぞれに記載してください。</t>
        </r>
      </text>
    </comment>
    <comment ref="J25" authorId="1" shapeId="0" xr:uid="{0EFE40BE-B25A-44F5-95C5-12E592E4090B}">
      <text>
        <r>
          <rPr>
            <b/>
            <sz val="9"/>
            <color indexed="81"/>
            <rFont val="MS P ゴシック"/>
            <family val="3"/>
            <charset val="128"/>
          </rPr>
          <t>※排気量の合計が、様式４－２「換気量確認シート」に記載した換気量【Ｂ】と等しくなっていることを確認してください。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5" authorId="0" shapeId="0" xr:uid="{66C8C664-3D8F-4721-A842-118BCA126277}">
      <text>
        <r>
          <rPr>
            <b/>
            <sz val="9"/>
            <color indexed="81"/>
            <rFont val="MS P ゴシック"/>
            <family val="3"/>
            <charset val="128"/>
          </rPr>
          <t>交付要望書（様式１）に記載している内容と同一になります。</t>
        </r>
      </text>
    </comment>
    <comment ref="B10" authorId="0" shapeId="0" xr:uid="{39AC7B35-F5F5-452A-906D-D7D9376999E4}">
      <text>
        <r>
          <rPr>
            <b/>
            <sz val="9"/>
            <color indexed="81"/>
            <rFont val="MS P ゴシック"/>
            <family val="3"/>
            <charset val="128"/>
          </rPr>
          <t>国税庁の以下のウェブサイトで確認の上、１３桁の番号を記入してください。
【国税庁法人番号公表サイト】https://www.houjin-bangou.nta.go.jp/
地方自治体にも法人番号は付与されているので、必ず記入してください。</t>
        </r>
      </text>
    </comment>
    <comment ref="B11" authorId="0" shapeId="0" xr:uid="{6678E789-77AA-45D0-9747-F8DF127547B3}">
      <text>
        <r>
          <rPr>
            <b/>
            <sz val="9"/>
            <color indexed="81"/>
            <rFont val="MS P ゴシック"/>
            <family val="3"/>
            <charset val="128"/>
          </rPr>
          <t>定款等に類する規約に基づき、設立した年月を記載してください。</t>
        </r>
      </text>
    </comment>
    <comment ref="B12" authorId="0" shapeId="0" xr:uid="{402CE974-630D-4436-A53F-030CFA6D2A67}">
      <text>
        <r>
          <rPr>
            <b/>
            <sz val="9"/>
            <color indexed="81"/>
            <rFont val="MS P ゴシック"/>
            <family val="3"/>
            <charset val="128"/>
          </rPr>
          <t>リストから該当する区分を選んでください。</t>
        </r>
      </text>
    </comment>
    <comment ref="B13" authorId="0" shapeId="0" xr:uid="{921C429A-1B8B-48F2-B906-8A5A06943EB1}">
      <text>
        <r>
          <rPr>
            <b/>
            <sz val="9"/>
            <color indexed="81"/>
            <rFont val="MS P ゴシック"/>
            <family val="3"/>
            <charset val="128"/>
          </rPr>
          <t>リストから該当する区分を選んでください。</t>
        </r>
      </text>
    </comment>
    <comment ref="B14" authorId="0" shapeId="0" xr:uid="{8607558D-AF82-4E56-BE94-AEF1356ECB6F}">
      <text>
        <r>
          <rPr>
            <b/>
            <sz val="9"/>
            <color indexed="81"/>
            <rFont val="MS P ゴシック"/>
            <family val="3"/>
            <charset val="128"/>
          </rPr>
          <t>申請者区分が「その他」の場合、記載してください。</t>
        </r>
      </text>
    </comment>
    <comment ref="B15" authorId="0" shapeId="0" xr:uid="{5290CC89-13BE-4DEF-849D-DDF45EF56835}">
      <text>
        <r>
          <rPr>
            <b/>
            <sz val="9"/>
            <color indexed="81"/>
            <rFont val="MS P ゴシック"/>
            <family val="3"/>
            <charset val="128"/>
          </rPr>
          <t>リストから該当する区分を選んでください。</t>
        </r>
      </text>
    </comment>
    <comment ref="B18" authorId="0" shapeId="0" xr:uid="{F01F8715-5615-456F-B2EC-4F8EC62CD9C3}">
      <text>
        <r>
          <rPr>
            <b/>
            <sz val="9"/>
            <color indexed="81"/>
            <rFont val="MS P ゴシック"/>
            <family val="3"/>
            <charset val="128"/>
          </rPr>
          <t>施設の区分を、国立、公立（）又は私立のいずれかをチェックしてください。</t>
        </r>
      </text>
    </comment>
    <comment ref="E18" authorId="0" shapeId="0" xr:uid="{EA29CA58-1402-4189-B296-7419ABF87185}">
      <text>
        <r>
          <rPr>
            <b/>
            <sz val="9"/>
            <color indexed="81"/>
            <rFont val="MS P ゴシック"/>
            <family val="3"/>
            <charset val="128"/>
          </rPr>
          <t>施設の所在地を「〇〇県〇〇市」のように記載ください。</t>
        </r>
      </text>
    </comment>
    <comment ref="B19" authorId="0" shapeId="0" xr:uid="{BE9B31D9-7D7B-46E3-95B1-B47FABA9DFD4}">
      <text>
        <r>
          <rPr>
            <b/>
            <sz val="9"/>
            <color indexed="81"/>
            <rFont val="MS P ゴシック"/>
            <family val="3"/>
            <charset val="128"/>
          </rPr>
          <t>施設概要を簡潔に記載ください。</t>
        </r>
      </text>
    </comment>
    <comment ref="B21" authorId="0" shapeId="0" xr:uid="{325197C2-6F36-43A7-B2EF-CE9EB39C3FF8}">
      <text>
        <r>
          <rPr>
            <b/>
            <sz val="9"/>
            <color indexed="81"/>
            <rFont val="MS P ゴシック"/>
            <family val="3"/>
            <charset val="128"/>
          </rPr>
          <t>2020年、2021年のいずれかをリストから選んでください。</t>
        </r>
      </text>
    </comment>
    <comment ref="C21" authorId="0" shapeId="0" xr:uid="{56AEAD03-EF06-42B3-9CE0-1D2C4E56038B}">
      <text>
        <r>
          <rPr>
            <b/>
            <sz val="9"/>
            <color indexed="81"/>
            <rFont val="MS P ゴシック"/>
            <family val="3"/>
            <charset val="128"/>
          </rPr>
          <t>2020年又は2021年の年間開館日数のうち、多いほうの日数を記載ください。</t>
        </r>
      </text>
    </comment>
    <comment ref="D21" authorId="0" shapeId="0" xr:uid="{7E68A5D5-4133-4ABE-8616-AD17C6774CD7}">
      <text>
        <r>
          <rPr>
            <b/>
            <sz val="9"/>
            <color indexed="81"/>
            <rFont val="MS P ゴシック"/>
            <family val="3"/>
            <charset val="128"/>
          </rPr>
          <t>学芸員等の職員数を記載ください。
また、職員名簿（職種のわかるもの）を添付してください。</t>
        </r>
      </text>
    </comment>
    <comment ref="D23" authorId="0" shapeId="0" xr:uid="{FD072EA0-545F-466F-B3A8-3DE9D20E9BDA}">
      <text>
        <r>
          <rPr>
            <b/>
            <sz val="9"/>
            <color indexed="81"/>
            <rFont val="MS P ゴシック"/>
            <family val="3"/>
            <charset val="128"/>
          </rPr>
          <t>2020年、2021年のいずれかをリストから選んでください。</t>
        </r>
      </text>
    </comment>
    <comment ref="E23" authorId="0" shapeId="0" xr:uid="{240CB581-1BBB-445F-898A-98958C44B7B8}">
      <text>
        <r>
          <rPr>
            <b/>
            <sz val="9"/>
            <color indexed="81"/>
            <rFont val="MS P ゴシック"/>
            <family val="3"/>
            <charset val="128"/>
          </rPr>
          <t>2020年又は2021年に、施設の主催等により行った公演実績数のうち、多いほうの数を記載ください。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5A1E0352-E730-47FF-A956-5BA76E352E31}">
      <text>
        <r>
          <rPr>
            <b/>
            <sz val="9"/>
            <color indexed="81"/>
            <rFont val="ＭＳ Ｐゴシック"/>
            <family val="3"/>
            <charset val="128"/>
          </rPr>
          <t>文書番号があれば記入してください。</t>
        </r>
      </text>
    </comment>
    <comment ref="C3" authorId="0" shapeId="0" xr:uid="{B520CC36-D39A-440F-98A5-C58E7BD67CDA}">
      <text>
        <r>
          <rPr>
            <b/>
            <sz val="9"/>
            <color indexed="81"/>
            <rFont val="ＭＳ Ｐゴシック"/>
            <family val="3"/>
            <charset val="128"/>
          </rPr>
          <t>交付申請書の提出年月日を記入してください。</t>
        </r>
      </text>
    </comment>
    <comment ref="E3" authorId="0" shapeId="0" xr:uid="{B5F093C0-1A4F-4FAE-9A74-1272DE9ADFF2}">
      <text>
        <r>
          <rPr>
            <b/>
            <sz val="9"/>
            <color indexed="81"/>
            <rFont val="MS P ゴシック"/>
            <family val="3"/>
            <charset val="128"/>
          </rPr>
          <t>交付要望時から変更が生じていないかをチェックしています。</t>
        </r>
      </text>
    </comment>
    <comment ref="C5" authorId="0" shapeId="0" xr:uid="{1CC9E5ED-DA4E-40E0-94CF-CE13F2BA8950}">
      <text>
        <r>
          <rPr>
            <b/>
            <sz val="9"/>
            <color indexed="81"/>
            <rFont val="ＭＳ Ｐゴシック"/>
            <family val="3"/>
            <charset val="128"/>
          </rPr>
          <t>交付要望書（様式1）のデータを引用しています。
変更が必要な場合は、直接上書きしてください。</t>
        </r>
      </text>
    </comment>
    <comment ref="C6" authorId="0" shapeId="0" xr:uid="{7AE13D75-C31B-4700-92F1-112B13400C59}">
      <text>
        <r>
          <rPr>
            <b/>
            <sz val="9"/>
            <color indexed="81"/>
            <rFont val="ＭＳ Ｐゴシック"/>
            <family val="3"/>
            <charset val="128"/>
          </rPr>
          <t>交付要望書（様式1）のデータを引用しています。
変更が必要な場合は、直接上書きしてください。</t>
        </r>
      </text>
    </comment>
    <comment ref="C7" authorId="0" shapeId="0" xr:uid="{7B4A363D-2EDE-4BCD-AE9E-244B827D732F}">
      <text>
        <r>
          <rPr>
            <b/>
            <sz val="9"/>
            <color indexed="81"/>
            <rFont val="ＭＳ Ｐゴシック"/>
            <family val="3"/>
            <charset val="128"/>
          </rPr>
          <t>交付要望書（様式1）のデータを引用しています。
変更が必要な場合は、直接上書きしてください。</t>
        </r>
      </text>
    </comment>
    <comment ref="C8" authorId="0" shapeId="0" xr:uid="{D3474B09-2845-4F8F-A19A-B9CA95D49B8F}">
      <text>
        <r>
          <rPr>
            <b/>
            <sz val="9"/>
            <color indexed="81"/>
            <rFont val="ＭＳ Ｐゴシック"/>
            <family val="3"/>
            <charset val="128"/>
          </rPr>
          <t>交付要望書（様式1）のデータを引用しています。
変更が必要な場合は、直接上書きしてください。</t>
        </r>
      </text>
    </comment>
    <comment ref="B14" authorId="0" shapeId="0" xr:uid="{02965922-EB85-420C-A31B-4E8AF7E98288}">
      <text>
        <r>
          <rPr>
            <b/>
            <sz val="9"/>
            <color indexed="81"/>
            <rFont val="MS P ゴシック"/>
            <family val="3"/>
            <charset val="128"/>
          </rPr>
          <t>交付要望書（様式1）のデータを引用しています。
変更はできません。</t>
        </r>
      </text>
    </comment>
    <comment ref="E14" authorId="0" shapeId="0" xr:uid="{77D55019-B057-4110-B040-FD7A7250387A}">
      <text>
        <r>
          <rPr>
            <b/>
            <sz val="9"/>
            <color indexed="81"/>
            <rFont val="MS P ゴシック"/>
            <family val="3"/>
            <charset val="128"/>
          </rPr>
          <t>交付要望時から変更が生じていないかをチェックしています。</t>
        </r>
      </text>
    </comment>
    <comment ref="C18" authorId="0" shapeId="0" xr:uid="{7C44FC90-C486-4FF7-8ECF-6D7B2CFD7F90}">
      <text>
        <r>
          <rPr>
            <b/>
            <sz val="9"/>
            <color indexed="81"/>
            <rFont val="ＭＳ Ｐゴシック"/>
            <family val="3"/>
            <charset val="128"/>
          </rPr>
          <t>交付要望書（様式1）のデータを引用しています。
変更はできません。</t>
        </r>
      </text>
    </comment>
    <comment ref="C19" authorId="0" shapeId="0" xr:uid="{26A524E2-06E1-4168-BEFE-6FD8DFCAB88B}">
      <text>
        <r>
          <rPr>
            <b/>
            <sz val="9"/>
            <color indexed="81"/>
            <rFont val="ＭＳ Ｐゴシック"/>
            <family val="3"/>
            <charset val="128"/>
          </rPr>
          <t>交付要望書（様式1）のデータを引用しています。
変更はできません。</t>
        </r>
      </text>
    </comment>
    <comment ref="C20" authorId="0" shapeId="0" xr:uid="{A1171515-301D-4EE3-A3DD-56AAE6F368FD}">
      <text>
        <r>
          <rPr>
            <b/>
            <sz val="9"/>
            <color indexed="81"/>
            <rFont val="MS P ゴシック"/>
            <family val="3"/>
            <charset val="128"/>
          </rPr>
          <t>交付決定通知書に記載された補助金の額と一致しない場合は、採択通知書で指摘のあったとおり、様式4-1、様式4-2を修正してください。</t>
        </r>
      </text>
    </comment>
    <comment ref="B21" authorId="0" shapeId="0" xr:uid="{7578954B-292F-4969-A0A1-5FB0F011C225}">
      <text>
        <r>
          <rPr>
            <b/>
            <sz val="9"/>
            <color indexed="81"/>
            <rFont val="MS P ゴシック"/>
            <family val="3"/>
            <charset val="128"/>
          </rPr>
          <t>交付要望書（様式1）のデータを引用しています。
変更が必要な場合は、直接上書きしてください。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FC5D4571-8D33-403C-BD7E-31CCC43F062E}">
      <text>
        <r>
          <rPr>
            <b/>
            <sz val="9"/>
            <color indexed="81"/>
            <rFont val="ＭＳ Ｐゴシック"/>
            <family val="3"/>
            <charset val="128"/>
          </rPr>
          <t>文書番号があれば記入してください。</t>
        </r>
      </text>
    </comment>
    <comment ref="C3" authorId="0" shapeId="0" xr:uid="{2455E278-9139-463A-9806-DBECD06AC31D}">
      <text>
        <r>
          <rPr>
            <b/>
            <sz val="9"/>
            <color indexed="81"/>
            <rFont val="ＭＳ Ｐゴシック"/>
            <family val="3"/>
            <charset val="128"/>
          </rPr>
          <t>計画変更承認申請書の提出年月日を記入してください。</t>
        </r>
      </text>
    </comment>
    <comment ref="E3" authorId="0" shapeId="0" xr:uid="{3153397E-F915-4584-9CF0-9025F83E5FB2}">
      <text>
        <r>
          <rPr>
            <b/>
            <sz val="9"/>
            <color indexed="81"/>
            <rFont val="MS P ゴシック"/>
            <family val="3"/>
            <charset val="128"/>
          </rPr>
          <t>交付要望時から変更が生じていないかをチェックしています。</t>
        </r>
      </text>
    </comment>
    <comment ref="C5" authorId="0" shapeId="0" xr:uid="{F1A4F776-E48A-47B3-863B-2E391AC66E25}">
      <text>
        <r>
          <rPr>
            <b/>
            <sz val="9"/>
            <color indexed="81"/>
            <rFont val="ＭＳ Ｐゴシック"/>
            <family val="3"/>
            <charset val="128"/>
          </rPr>
          <t>交付申請書のデータを引用しています。
変更が必要な場合は、直接上書きしてください。</t>
        </r>
      </text>
    </comment>
    <comment ref="C6" authorId="0" shapeId="0" xr:uid="{FC801D5E-78A2-436D-ABCC-F7C63042B719}">
      <text>
        <r>
          <rPr>
            <b/>
            <sz val="9"/>
            <color indexed="81"/>
            <rFont val="ＭＳ Ｐゴシック"/>
            <family val="3"/>
            <charset val="128"/>
          </rPr>
          <t>交付申請書のデータを引用しています。
変更が必要な場合は、直接上書きしてください。</t>
        </r>
      </text>
    </comment>
    <comment ref="C7" authorId="0" shapeId="0" xr:uid="{E49EED00-451E-4FE1-A679-83A3288A0A78}">
      <text>
        <r>
          <rPr>
            <b/>
            <sz val="9"/>
            <color indexed="81"/>
            <rFont val="ＭＳ Ｐゴシック"/>
            <family val="3"/>
            <charset val="128"/>
          </rPr>
          <t>交付申請書のデータを引用しています。
変更が必要な場合は、直接上書きしてください。</t>
        </r>
      </text>
    </comment>
    <comment ref="C8" authorId="0" shapeId="0" xr:uid="{3A74DE68-C015-412E-BADE-F55E67D5C34A}">
      <text>
        <r>
          <rPr>
            <b/>
            <sz val="9"/>
            <color indexed="81"/>
            <rFont val="ＭＳ Ｐゴシック"/>
            <family val="3"/>
            <charset val="128"/>
          </rPr>
          <t>交付申請書のデータを引用しています。
変更が必要な場合は、直接上書きしてください。</t>
        </r>
      </text>
    </comment>
    <comment ref="A12" authorId="0" shapeId="0" xr:uid="{A60420B6-1E53-42AD-84A2-5F7DBB903B8D}">
      <text>
        <r>
          <rPr>
            <b/>
            <sz val="9"/>
            <color indexed="81"/>
            <rFont val="MS P ゴシック"/>
            <family val="3"/>
            <charset val="128"/>
          </rPr>
          <t>補助金交付決定通知書の通知日及び文書番号を下線部分に記入してください。
変更交付決定を受けている場合は、補助金交付決定変更通知書の通知日及び文書番号を記入してください。</t>
        </r>
      </text>
    </comment>
    <comment ref="B14" authorId="0" shapeId="0" xr:uid="{482B5623-ABC0-4FDC-BA17-917FCE449E8C}">
      <text>
        <r>
          <rPr>
            <b/>
            <sz val="9"/>
            <color indexed="81"/>
            <rFont val="MS P ゴシック"/>
            <family val="3"/>
            <charset val="128"/>
          </rPr>
          <t>交付申請書（様式第1）のデータを引用しています。
変更はできません。</t>
        </r>
      </text>
    </comment>
    <comment ref="B15" authorId="0" shapeId="0" xr:uid="{8B18A7E5-B00F-4244-A92B-82FEE46CC67F}">
      <text>
        <r>
          <rPr>
            <b/>
            <sz val="9"/>
            <color indexed="81"/>
            <rFont val="MS P ゴシック"/>
            <family val="3"/>
            <charset val="128"/>
          </rPr>
          <t>変更が生じる理由を記入してください。</t>
        </r>
      </text>
    </comment>
    <comment ref="B16" authorId="0" shapeId="0" xr:uid="{D6002FF2-C512-441B-AEC9-CD0D38371612}">
      <text>
        <r>
          <rPr>
            <b/>
            <sz val="9"/>
            <color indexed="81"/>
            <rFont val="MS P ゴシック"/>
            <family val="3"/>
            <charset val="128"/>
          </rPr>
          <t>変更内容を記入してください。</t>
        </r>
      </text>
    </comment>
  </commentList>
</comments>
</file>

<file path=xl/sharedStrings.xml><?xml version="1.0" encoding="utf-8"?>
<sst xmlns="http://schemas.openxmlformats.org/spreadsheetml/2006/main" count="2385" uniqueCount="441">
  <si>
    <t>事業の名称</t>
    <rPh sb="0" eb="2">
      <t>ジギョウ</t>
    </rPh>
    <rPh sb="3" eb="5">
      <t>メイショウ</t>
    </rPh>
    <phoneticPr fontId="6"/>
  </si>
  <si>
    <t>事業の趣旨</t>
    <rPh sb="0" eb="2">
      <t>ジギョウ</t>
    </rPh>
    <rPh sb="3" eb="5">
      <t>シュシ</t>
    </rPh>
    <phoneticPr fontId="6"/>
  </si>
  <si>
    <t>参考とする感染対策のガイドライン</t>
    <rPh sb="0" eb="2">
      <t>サンコウ</t>
    </rPh>
    <rPh sb="5" eb="9">
      <t>カンセンタイサク</t>
    </rPh>
    <phoneticPr fontId="6"/>
  </si>
  <si>
    <t>各事業の内容（具体的に記入すること）</t>
    <rPh sb="0" eb="1">
      <t>カク</t>
    </rPh>
    <rPh sb="1" eb="3">
      <t>ジギョウ</t>
    </rPh>
    <rPh sb="4" eb="6">
      <t>ナイヨウ</t>
    </rPh>
    <rPh sb="7" eb="10">
      <t>グタイテキ</t>
    </rPh>
    <rPh sb="11" eb="13">
      <t>キニュウ</t>
    </rPh>
    <phoneticPr fontId="6"/>
  </si>
  <si>
    <t>事業区分</t>
    <rPh sb="0" eb="4">
      <t>ジギョウクブン</t>
    </rPh>
    <phoneticPr fontId="6"/>
  </si>
  <si>
    <t>事業の内容</t>
    <rPh sb="0" eb="2">
      <t>ジギョウ</t>
    </rPh>
    <rPh sb="3" eb="5">
      <t>ナイヨウ</t>
    </rPh>
    <phoneticPr fontId="6"/>
  </si>
  <si>
    <t>＜事業計画書＞</t>
    <rPh sb="1" eb="6">
      <t>ジギョウケイカクショ</t>
    </rPh>
    <phoneticPr fontId="6"/>
  </si>
  <si>
    <t>＜支出内訳明細＞</t>
    <rPh sb="1" eb="3">
      <t>シシュツ</t>
    </rPh>
    <rPh sb="3" eb="5">
      <t>ウチワケ</t>
    </rPh>
    <rPh sb="5" eb="7">
      <t>メイサイ</t>
    </rPh>
    <phoneticPr fontId="6"/>
  </si>
  <si>
    <t>経費内訳</t>
    <rPh sb="0" eb="2">
      <t>ケイヒ</t>
    </rPh>
    <rPh sb="2" eb="4">
      <t>ウチワケ</t>
    </rPh>
    <phoneticPr fontId="6"/>
  </si>
  <si>
    <t>【】</t>
  </si>
  <si>
    <t>【】</t>
    <phoneticPr fontId="6"/>
  </si>
  <si>
    <t>×</t>
    <phoneticPr fontId="6"/>
  </si>
  <si>
    <t>総事業費</t>
    <rPh sb="0" eb="4">
      <t>ソウジギョウヒ</t>
    </rPh>
    <phoneticPr fontId="6"/>
  </si>
  <si>
    <t>補助対象経費</t>
    <rPh sb="0" eb="4">
      <t>ホジョタイショウ</t>
    </rPh>
    <rPh sb="4" eb="6">
      <t>ケイヒ</t>
    </rPh>
    <phoneticPr fontId="6"/>
  </si>
  <si>
    <t>交付要望額</t>
    <rPh sb="0" eb="5">
      <t>コウフヨウボウガク</t>
    </rPh>
    <phoneticPr fontId="6"/>
  </si>
  <si>
    <t>自己負担額等</t>
    <rPh sb="0" eb="4">
      <t>ジコフタン</t>
    </rPh>
    <rPh sb="4" eb="5">
      <t>ガク</t>
    </rPh>
    <rPh sb="5" eb="6">
      <t>トウ</t>
    </rPh>
    <phoneticPr fontId="6"/>
  </si>
  <si>
    <t>補助対象外経費</t>
    <rPh sb="0" eb="5">
      <t>ホジョタイショウガイ</t>
    </rPh>
    <rPh sb="5" eb="7">
      <t>ケイヒ</t>
    </rPh>
    <phoneticPr fontId="6"/>
  </si>
  <si>
    <t>補助対象額計</t>
    <rPh sb="0" eb="5">
      <t>ホジョタイショウガク</t>
    </rPh>
    <rPh sb="5" eb="6">
      <t>ケイ</t>
    </rPh>
    <phoneticPr fontId="6"/>
  </si>
  <si>
    <t>感染対策、環境整備</t>
    <rPh sb="0" eb="4">
      <t>カンセンタイサク</t>
    </rPh>
    <rPh sb="5" eb="7">
      <t>カンキョウ</t>
    </rPh>
    <rPh sb="7" eb="9">
      <t>セイビ</t>
    </rPh>
    <phoneticPr fontId="6"/>
  </si>
  <si>
    <t>空調設備の改修</t>
    <rPh sb="0" eb="2">
      <t>クウチョウ</t>
    </rPh>
    <rPh sb="2" eb="4">
      <t>セツビ</t>
    </rPh>
    <rPh sb="5" eb="7">
      <t>カイシュウ</t>
    </rPh>
    <phoneticPr fontId="6"/>
  </si>
  <si>
    <t>配信等環境整備</t>
    <rPh sb="0" eb="3">
      <t>ハイシントウ</t>
    </rPh>
    <rPh sb="3" eb="5">
      <t>カンキョウ</t>
    </rPh>
    <rPh sb="5" eb="7">
      <t>セイビ</t>
    </rPh>
    <phoneticPr fontId="6"/>
  </si>
  <si>
    <t>事務経費</t>
    <rPh sb="0" eb="4">
      <t>ジムケイヒ</t>
    </rPh>
    <phoneticPr fontId="6"/>
  </si>
  <si>
    <t>【賃金】</t>
    <rPh sb="1" eb="3">
      <t>チンギン</t>
    </rPh>
    <phoneticPr fontId="6"/>
  </si>
  <si>
    <t>【共済費】</t>
    <rPh sb="1" eb="4">
      <t>キョウサイヒ</t>
    </rPh>
    <phoneticPr fontId="6"/>
  </si>
  <si>
    <t>【報償費】</t>
    <rPh sb="1" eb="4">
      <t>ホウショウヒ</t>
    </rPh>
    <phoneticPr fontId="6"/>
  </si>
  <si>
    <t>【旅費】</t>
    <rPh sb="1" eb="3">
      <t>リョヒ</t>
    </rPh>
    <phoneticPr fontId="6"/>
  </si>
  <si>
    <t>【使用料及び借料】</t>
    <rPh sb="1" eb="4">
      <t>シヨウリョウ</t>
    </rPh>
    <rPh sb="4" eb="5">
      <t>オヨ</t>
    </rPh>
    <rPh sb="6" eb="8">
      <t>シャクリョウ</t>
    </rPh>
    <phoneticPr fontId="6"/>
  </si>
  <si>
    <t>【役務費】</t>
    <rPh sb="1" eb="4">
      <t>エキムヒ</t>
    </rPh>
    <phoneticPr fontId="6"/>
  </si>
  <si>
    <t>【委託費】</t>
    <rPh sb="1" eb="4">
      <t>イタクヒ</t>
    </rPh>
    <phoneticPr fontId="6"/>
  </si>
  <si>
    <t>【請負費】</t>
    <rPh sb="1" eb="4">
      <t>ウケオイヒ</t>
    </rPh>
    <phoneticPr fontId="6"/>
  </si>
  <si>
    <t>【備品購入費】</t>
    <rPh sb="1" eb="3">
      <t>ビヒン</t>
    </rPh>
    <rPh sb="3" eb="6">
      <t>コウニュウヒ</t>
    </rPh>
    <phoneticPr fontId="6"/>
  </si>
  <si>
    <t>【需用費】</t>
    <rPh sb="1" eb="4">
      <t>ジュヨウヒ</t>
    </rPh>
    <phoneticPr fontId="6"/>
  </si>
  <si>
    <t>【工事請負費】</t>
    <rPh sb="1" eb="6">
      <t>コウジウケオイヒ</t>
    </rPh>
    <phoneticPr fontId="6"/>
  </si>
  <si>
    <t>計</t>
    <rPh sb="0" eb="1">
      <t>ケイ</t>
    </rPh>
    <phoneticPr fontId="6"/>
  </si>
  <si>
    <t>（事業区分）感染対策事業</t>
    <rPh sb="1" eb="3">
      <t>ジギョウ</t>
    </rPh>
    <rPh sb="3" eb="5">
      <t>クブン</t>
    </rPh>
    <rPh sb="6" eb="10">
      <t>カンセンタイサク</t>
    </rPh>
    <rPh sb="10" eb="12">
      <t>ジギョウ</t>
    </rPh>
    <phoneticPr fontId="6"/>
  </si>
  <si>
    <t>（事業区分）環境整備事業</t>
    <rPh sb="1" eb="3">
      <t>ジギョウ</t>
    </rPh>
    <rPh sb="3" eb="5">
      <t>クブン</t>
    </rPh>
    <rPh sb="6" eb="12">
      <t>カンキョウセイビジギョウ</t>
    </rPh>
    <phoneticPr fontId="6"/>
  </si>
  <si>
    <t>（事業区分）配信等環境整備事業（配信等支援）</t>
    <rPh sb="1" eb="3">
      <t>ジギョウ</t>
    </rPh>
    <rPh sb="3" eb="5">
      <t>クブン</t>
    </rPh>
    <rPh sb="6" eb="8">
      <t>ハイシン</t>
    </rPh>
    <rPh sb="8" eb="9">
      <t>トウ</t>
    </rPh>
    <rPh sb="9" eb="11">
      <t>カンキョウ</t>
    </rPh>
    <rPh sb="11" eb="13">
      <t>セイビ</t>
    </rPh>
    <rPh sb="13" eb="15">
      <t>ジギョウ</t>
    </rPh>
    <rPh sb="16" eb="18">
      <t>ハイシン</t>
    </rPh>
    <rPh sb="18" eb="19">
      <t>トウ</t>
    </rPh>
    <rPh sb="19" eb="21">
      <t>シエン</t>
    </rPh>
    <phoneticPr fontId="6"/>
  </si>
  <si>
    <t>（事業区分）配信等環境整備事業（環境整備支援）</t>
    <rPh sb="1" eb="3">
      <t>ジギョウ</t>
    </rPh>
    <rPh sb="3" eb="5">
      <t>クブン</t>
    </rPh>
    <rPh sb="6" eb="8">
      <t>ハイシン</t>
    </rPh>
    <rPh sb="8" eb="9">
      <t>トウ</t>
    </rPh>
    <rPh sb="9" eb="11">
      <t>カンキョウ</t>
    </rPh>
    <rPh sb="11" eb="13">
      <t>セイビ</t>
    </rPh>
    <rPh sb="13" eb="15">
      <t>ジギョウ</t>
    </rPh>
    <rPh sb="16" eb="20">
      <t>カンキョウセイビ</t>
    </rPh>
    <rPh sb="20" eb="22">
      <t>シエン</t>
    </rPh>
    <phoneticPr fontId="6"/>
  </si>
  <si>
    <t>（事業区分）その他経費（事務経費）</t>
    <rPh sb="1" eb="3">
      <t>ジギョウ</t>
    </rPh>
    <rPh sb="3" eb="5">
      <t>クブン</t>
    </rPh>
    <rPh sb="8" eb="9">
      <t>タ</t>
    </rPh>
    <rPh sb="9" eb="11">
      <t>ケイヒ</t>
    </rPh>
    <rPh sb="12" eb="16">
      <t>ジムケイヒ</t>
    </rPh>
    <phoneticPr fontId="6"/>
  </si>
  <si>
    <t>支出の部</t>
    <rPh sb="0" eb="2">
      <t>シシュツ</t>
    </rPh>
    <rPh sb="3" eb="4">
      <t>ブ</t>
    </rPh>
    <phoneticPr fontId="6"/>
  </si>
  <si>
    <t>主たる経費</t>
    <rPh sb="0" eb="1">
      <t>シュ</t>
    </rPh>
    <rPh sb="3" eb="5">
      <t>ケイヒ</t>
    </rPh>
    <phoneticPr fontId="6"/>
  </si>
  <si>
    <t>(1)感染対策事業
（上限額400万円）</t>
    <rPh sb="3" eb="9">
      <t>カンセンタイサクジギョウ</t>
    </rPh>
    <rPh sb="11" eb="14">
      <t>ジョウゲンガク</t>
    </rPh>
    <rPh sb="17" eb="19">
      <t>マンエン</t>
    </rPh>
    <phoneticPr fontId="6"/>
  </si>
  <si>
    <t>(2)環境整備事業
（上限額300万円）</t>
    <rPh sb="3" eb="7">
      <t>カンキョウセイビ</t>
    </rPh>
    <rPh sb="7" eb="9">
      <t>ジギョウ</t>
    </rPh>
    <rPh sb="11" eb="14">
      <t>ジョウゲンガク</t>
    </rPh>
    <rPh sb="17" eb="19">
      <t>マンエン</t>
    </rPh>
    <phoneticPr fontId="6"/>
  </si>
  <si>
    <t>(4)①配信等支援
（上限額400万円）</t>
    <rPh sb="4" eb="7">
      <t>ハイシントウ</t>
    </rPh>
    <rPh sb="7" eb="9">
      <t>シエン</t>
    </rPh>
    <rPh sb="11" eb="14">
      <t>ジョウゲンガク</t>
    </rPh>
    <rPh sb="17" eb="19">
      <t>マンエン</t>
    </rPh>
    <phoneticPr fontId="6"/>
  </si>
  <si>
    <t>その他経費（事務経費）</t>
    <rPh sb="2" eb="3">
      <t>タ</t>
    </rPh>
    <rPh sb="3" eb="5">
      <t>ケイヒ</t>
    </rPh>
    <rPh sb="6" eb="10">
      <t>ジムケイヒ</t>
    </rPh>
    <phoneticPr fontId="6"/>
  </si>
  <si>
    <t>総事業費</t>
    <rPh sb="0" eb="4">
      <t>ソウジギョウヒ</t>
    </rPh>
    <phoneticPr fontId="6"/>
  </si>
  <si>
    <t>補助対象経費計
（上限額基準）</t>
    <rPh sb="0" eb="6">
      <t>ホジョタイショウケイヒ</t>
    </rPh>
    <rPh sb="6" eb="7">
      <t>ケイ</t>
    </rPh>
    <rPh sb="9" eb="12">
      <t>ジョウゲンガク</t>
    </rPh>
    <rPh sb="12" eb="14">
      <t>キジュン</t>
    </rPh>
    <phoneticPr fontId="6"/>
  </si>
  <si>
    <t>交付要望額
（補助率1/2）</t>
    <rPh sb="0" eb="2">
      <t>コウフ</t>
    </rPh>
    <rPh sb="2" eb="5">
      <t>ヨウボウガク</t>
    </rPh>
    <rPh sb="7" eb="10">
      <t>ホジョリツ</t>
    </rPh>
    <phoneticPr fontId="6"/>
  </si>
  <si>
    <t>自己負担額等</t>
    <rPh sb="0" eb="5">
      <t>ジコフタンガク</t>
    </rPh>
    <rPh sb="5" eb="6">
      <t>トウ</t>
    </rPh>
    <phoneticPr fontId="6"/>
  </si>
  <si>
    <t>補助対象外経費</t>
    <rPh sb="0" eb="5">
      <t>ホジョタイショウガイ</t>
    </rPh>
    <rPh sb="5" eb="7">
      <t>ケイヒ</t>
    </rPh>
    <phoneticPr fontId="6"/>
  </si>
  <si>
    <t>補助対象経費</t>
    <rPh sb="0" eb="4">
      <t>ホジョタイショウ</t>
    </rPh>
    <rPh sb="4" eb="6">
      <t>ケイヒ</t>
    </rPh>
    <phoneticPr fontId="6"/>
  </si>
  <si>
    <t>事業区分</t>
    <rPh sb="0" eb="4">
      <t>ジギョウクブン</t>
    </rPh>
    <phoneticPr fontId="6"/>
  </si>
  <si>
    <t>収入の部</t>
    <rPh sb="0" eb="2">
      <t>シュウニュウ</t>
    </rPh>
    <rPh sb="3" eb="4">
      <t>ブ</t>
    </rPh>
    <phoneticPr fontId="6"/>
  </si>
  <si>
    <t>区分</t>
    <rPh sb="0" eb="2">
      <t>クブン</t>
    </rPh>
    <phoneticPr fontId="6"/>
  </si>
  <si>
    <t>金額
（予定を含む）</t>
    <rPh sb="0" eb="2">
      <t>キンガク</t>
    </rPh>
    <rPh sb="4" eb="6">
      <t>ヨテイ</t>
    </rPh>
    <rPh sb="7" eb="8">
      <t>フク</t>
    </rPh>
    <phoneticPr fontId="6"/>
  </si>
  <si>
    <t>総事業費のうち本事業以外の
補助金・助成金等</t>
    <rPh sb="0" eb="4">
      <t>ソウジギョウヒ</t>
    </rPh>
    <rPh sb="7" eb="10">
      <t>ホンジギョウ</t>
    </rPh>
    <rPh sb="10" eb="12">
      <t>イガイ</t>
    </rPh>
    <rPh sb="14" eb="17">
      <t>ホジョキン</t>
    </rPh>
    <rPh sb="18" eb="21">
      <t>ジョセイキン</t>
    </rPh>
    <rPh sb="21" eb="22">
      <t>トウ</t>
    </rPh>
    <phoneticPr fontId="6"/>
  </si>
  <si>
    <t>小計（A)</t>
    <rPh sb="0" eb="2">
      <t>ショウケイ</t>
    </rPh>
    <phoneticPr fontId="6"/>
  </si>
  <si>
    <t>自己負担金（B）</t>
    <rPh sb="0" eb="2">
      <t>ジコ</t>
    </rPh>
    <rPh sb="2" eb="4">
      <t>フタン</t>
    </rPh>
    <rPh sb="4" eb="5">
      <t>キン</t>
    </rPh>
    <phoneticPr fontId="6"/>
  </si>
  <si>
    <t>うち地方負担額</t>
    <rPh sb="2" eb="4">
      <t>チホウ</t>
    </rPh>
    <rPh sb="4" eb="7">
      <t>フタンガク</t>
    </rPh>
    <phoneticPr fontId="6"/>
  </si>
  <si>
    <t>本事業による補助金の
交付要望額（C）</t>
    <rPh sb="0" eb="3">
      <t>ホンジギョウ</t>
    </rPh>
    <rPh sb="6" eb="9">
      <t>ホジョキン</t>
    </rPh>
    <rPh sb="11" eb="13">
      <t>コウフ</t>
    </rPh>
    <rPh sb="13" eb="16">
      <t>ヨウボウガク</t>
    </rPh>
    <phoneticPr fontId="6"/>
  </si>
  <si>
    <t>①収入合計
（A）＋（B）＋（C）</t>
    <rPh sb="1" eb="3">
      <t>シュウニュウ</t>
    </rPh>
    <rPh sb="3" eb="5">
      <t>ゴウケイ</t>
    </rPh>
    <phoneticPr fontId="6"/>
  </si>
  <si>
    <t>内訳</t>
    <rPh sb="0" eb="2">
      <t>ウチワケ</t>
    </rPh>
    <phoneticPr fontId="6"/>
  </si>
  <si>
    <t>備考</t>
    <rPh sb="0" eb="2">
      <t>ビコウ</t>
    </rPh>
    <phoneticPr fontId="6"/>
  </si>
  <si>
    <t>▼支出の部　→詳細は＜支出内訳明細＞（様式4-1、様式4-2）に記載</t>
    <rPh sb="1" eb="3">
      <t>シシュツ</t>
    </rPh>
    <rPh sb="4" eb="5">
      <t>ブ</t>
    </rPh>
    <rPh sb="7" eb="9">
      <t>ショウサイ</t>
    </rPh>
    <rPh sb="11" eb="13">
      <t>シシュツ</t>
    </rPh>
    <rPh sb="13" eb="15">
      <t>ウチワケ</t>
    </rPh>
    <rPh sb="15" eb="17">
      <t>メイサイ</t>
    </rPh>
    <rPh sb="19" eb="21">
      <t>ヨウシキ</t>
    </rPh>
    <rPh sb="25" eb="27">
      <t>ヨウシキ</t>
    </rPh>
    <rPh sb="32" eb="34">
      <t>キサイ</t>
    </rPh>
    <phoneticPr fontId="6"/>
  </si>
  <si>
    <t>＜収支予算書＞</t>
    <rPh sb="1" eb="3">
      <t>シュウシ</t>
    </rPh>
    <rPh sb="3" eb="6">
      <t>ヨサンショ</t>
    </rPh>
    <phoneticPr fontId="6"/>
  </si>
  <si>
    <t>▼収入の部</t>
    <rPh sb="1" eb="3">
      <t>シュウニュウ</t>
    </rPh>
    <rPh sb="4" eb="5">
      <t>ブ</t>
    </rPh>
    <phoneticPr fontId="6"/>
  </si>
  <si>
    <t>(3)空調設備等の改修・
   増設事業
（上限額2,000万円）</t>
    <rPh sb="3" eb="7">
      <t>クウチョウセツビ</t>
    </rPh>
    <rPh sb="7" eb="8">
      <t>トウ</t>
    </rPh>
    <rPh sb="9" eb="11">
      <t>カイシュウ</t>
    </rPh>
    <rPh sb="16" eb="18">
      <t>ゾウセツ</t>
    </rPh>
    <rPh sb="18" eb="20">
      <t>ジギョウ</t>
    </rPh>
    <rPh sb="22" eb="25">
      <t>ジョウゲンガク</t>
    </rPh>
    <rPh sb="30" eb="32">
      <t>マンエン</t>
    </rPh>
    <phoneticPr fontId="6"/>
  </si>
  <si>
    <t>②支出合計</t>
    <rPh sb="1" eb="3">
      <t>シシュツ</t>
    </rPh>
    <rPh sb="3" eb="5">
      <t>ゴウケイ</t>
    </rPh>
    <phoneticPr fontId="6"/>
  </si>
  <si>
    <t>事業の名称</t>
    <rPh sb="0" eb="2">
      <t>ジギョウ</t>
    </rPh>
    <rPh sb="3" eb="5">
      <t>メイショウ</t>
    </rPh>
    <phoneticPr fontId="6"/>
  </si>
  <si>
    <t>主たる事業費</t>
    <rPh sb="0" eb="1">
      <t>シュ</t>
    </rPh>
    <rPh sb="3" eb="6">
      <t>ジギョウヒ</t>
    </rPh>
    <phoneticPr fontId="6"/>
  </si>
  <si>
    <t>その他の経費</t>
    <rPh sb="2" eb="3">
      <t>タ</t>
    </rPh>
    <rPh sb="4" eb="6">
      <t>ケイヒ</t>
    </rPh>
    <phoneticPr fontId="6"/>
  </si>
  <si>
    <t>合計</t>
    <rPh sb="0" eb="2">
      <t>ゴウケイ</t>
    </rPh>
    <phoneticPr fontId="6"/>
  </si>
  <si>
    <t>着手</t>
    <rPh sb="0" eb="2">
      <t>チャクシュ</t>
    </rPh>
    <phoneticPr fontId="6"/>
  </si>
  <si>
    <t>完了</t>
    <rPh sb="0" eb="2">
      <t>カンリョウ</t>
    </rPh>
    <phoneticPr fontId="6"/>
  </si>
  <si>
    <t>補助金の交付要望額</t>
    <rPh sb="0" eb="3">
      <t>ホジョキン</t>
    </rPh>
    <rPh sb="4" eb="6">
      <t>コウフ</t>
    </rPh>
    <rPh sb="6" eb="9">
      <t>ヨウボウガク</t>
    </rPh>
    <phoneticPr fontId="6"/>
  </si>
  <si>
    <t>その他参考となるべき事項</t>
    <rPh sb="2" eb="3">
      <t>タ</t>
    </rPh>
    <rPh sb="3" eb="5">
      <t>サンコウ</t>
    </rPh>
    <rPh sb="10" eb="12">
      <t>ジコウ</t>
    </rPh>
    <phoneticPr fontId="6"/>
  </si>
  <si>
    <t>所属</t>
    <rPh sb="0" eb="2">
      <t>ショゾク</t>
    </rPh>
    <phoneticPr fontId="6"/>
  </si>
  <si>
    <t>（ふりがな）</t>
    <phoneticPr fontId="6"/>
  </si>
  <si>
    <t>氏名</t>
    <rPh sb="0" eb="2">
      <t>シメイ</t>
    </rPh>
    <phoneticPr fontId="6"/>
  </si>
  <si>
    <t>電話番号</t>
    <rPh sb="0" eb="2">
      <t>デンワ</t>
    </rPh>
    <rPh sb="2" eb="4">
      <t>バンゴウ</t>
    </rPh>
    <phoneticPr fontId="6"/>
  </si>
  <si>
    <t>E-MAIL</t>
    <phoneticPr fontId="6"/>
  </si>
  <si>
    <t>郵便番号</t>
    <rPh sb="0" eb="4">
      <t>ユウビンバンゴウ</t>
    </rPh>
    <phoneticPr fontId="6"/>
  </si>
  <si>
    <t>住所</t>
    <rPh sb="0" eb="2">
      <t>ジュウショ</t>
    </rPh>
    <phoneticPr fontId="6"/>
  </si>
  <si>
    <t>その他（日中連絡先）</t>
    <rPh sb="2" eb="3">
      <t>タ</t>
    </rPh>
    <rPh sb="4" eb="6">
      <t>ニッチュウ</t>
    </rPh>
    <rPh sb="6" eb="9">
      <t>レンラクサキ</t>
    </rPh>
    <phoneticPr fontId="6"/>
  </si>
  <si>
    <t>補助対象経費の配分
（補助対象外経費は含まない）</t>
    <rPh sb="0" eb="4">
      <t>ホジョタイショウ</t>
    </rPh>
    <rPh sb="4" eb="6">
      <t>ケイヒ</t>
    </rPh>
    <rPh sb="7" eb="9">
      <t>ハイブン</t>
    </rPh>
    <rPh sb="11" eb="16">
      <t>ホジョタイショウガイ</t>
    </rPh>
    <rPh sb="16" eb="18">
      <t>ケイヒ</t>
    </rPh>
    <rPh sb="19" eb="20">
      <t>フク</t>
    </rPh>
    <phoneticPr fontId="6"/>
  </si>
  <si>
    <t>補助事業の着手及び
完了の予定期日</t>
    <rPh sb="0" eb="4">
      <t>ホジョジギョウ</t>
    </rPh>
    <rPh sb="5" eb="7">
      <t>チャクシュ</t>
    </rPh>
    <rPh sb="7" eb="8">
      <t>オヨ</t>
    </rPh>
    <rPh sb="10" eb="12">
      <t>カンリョウ</t>
    </rPh>
    <rPh sb="13" eb="15">
      <t>ヨテイ</t>
    </rPh>
    <rPh sb="15" eb="17">
      <t>キジツ</t>
    </rPh>
    <phoneticPr fontId="6"/>
  </si>
  <si>
    <t>＜担当者連絡先＞※実務担当者の連絡先をご記載ください。</t>
    <rPh sb="1" eb="4">
      <t>タントウシャ</t>
    </rPh>
    <rPh sb="4" eb="7">
      <t>レンラクサキ</t>
    </rPh>
    <rPh sb="9" eb="11">
      <t>ジツム</t>
    </rPh>
    <rPh sb="11" eb="14">
      <t>タントウシャ</t>
    </rPh>
    <rPh sb="15" eb="18">
      <t>レンラクサキ</t>
    </rPh>
    <rPh sb="20" eb="22">
      <t>キサイ</t>
    </rPh>
    <phoneticPr fontId="6"/>
  </si>
  <si>
    <t>　文化施設の活動継続・発展等支援事業について、補助金の交付を受けたいので、関係書類を添えて下記のとおり申請します。</t>
    <rPh sb="1" eb="5">
      <t>ブンカシセツ</t>
    </rPh>
    <rPh sb="6" eb="8">
      <t>カツドウ</t>
    </rPh>
    <rPh sb="8" eb="10">
      <t>ケイゾク</t>
    </rPh>
    <rPh sb="11" eb="14">
      <t>ハッテントウ</t>
    </rPh>
    <rPh sb="14" eb="16">
      <t>シエン</t>
    </rPh>
    <rPh sb="16" eb="18">
      <t>ジギョウ</t>
    </rPh>
    <rPh sb="23" eb="26">
      <t>ホジョキン</t>
    </rPh>
    <rPh sb="27" eb="29">
      <t>コウフ</t>
    </rPh>
    <rPh sb="30" eb="31">
      <t>ウ</t>
    </rPh>
    <rPh sb="37" eb="41">
      <t>カンケイショルイ</t>
    </rPh>
    <rPh sb="42" eb="43">
      <t>ソ</t>
    </rPh>
    <rPh sb="45" eb="47">
      <t>カキ</t>
    </rPh>
    <rPh sb="51" eb="53">
      <t>シンセイ</t>
    </rPh>
    <phoneticPr fontId="6"/>
  </si>
  <si>
    <t>代表者職名</t>
    <rPh sb="0" eb="3">
      <t>ダイヒョウシャ</t>
    </rPh>
    <rPh sb="3" eb="5">
      <t>ショクメイ</t>
    </rPh>
    <phoneticPr fontId="6"/>
  </si>
  <si>
    <t>代表者氏名</t>
    <rPh sb="0" eb="3">
      <t>ダイヒョウシャ</t>
    </rPh>
    <rPh sb="3" eb="5">
      <t>シメイ</t>
    </rPh>
    <phoneticPr fontId="6"/>
  </si>
  <si>
    <t>文化庁長官　殿</t>
    <rPh sb="0" eb="3">
      <t>ブンカチョウ</t>
    </rPh>
    <rPh sb="3" eb="5">
      <t>チョウカン</t>
    </rPh>
    <rPh sb="6" eb="7">
      <t>ドノ</t>
    </rPh>
    <phoneticPr fontId="6"/>
  </si>
  <si>
    <t>団　体　名</t>
    <rPh sb="0" eb="1">
      <t>ダン</t>
    </rPh>
    <rPh sb="2" eb="3">
      <t>カラダ</t>
    </rPh>
    <rPh sb="4" eb="5">
      <t>ナ</t>
    </rPh>
    <phoneticPr fontId="6"/>
  </si>
  <si>
    <t>住　　　所</t>
    <rPh sb="0" eb="1">
      <t>ジュウ</t>
    </rPh>
    <rPh sb="4" eb="5">
      <t>ショ</t>
    </rPh>
    <phoneticPr fontId="6"/>
  </si>
  <si>
    <t>感染対策事業</t>
    <phoneticPr fontId="6"/>
  </si>
  <si>
    <t>環境整備事業</t>
    <phoneticPr fontId="6"/>
  </si>
  <si>
    <t>配信等環境整備事業（配信等支援）</t>
    <phoneticPr fontId="6"/>
  </si>
  <si>
    <t>配信等環境整備事業（環境整備支援）</t>
    <phoneticPr fontId="6"/>
  </si>
  <si>
    <t>（事業区分）空調設備等の改修・増設事業（空調部品交換・保守点検）</t>
    <rPh sb="1" eb="3">
      <t>ジギョウ</t>
    </rPh>
    <rPh sb="3" eb="5">
      <t>クブン</t>
    </rPh>
    <phoneticPr fontId="6"/>
  </si>
  <si>
    <t>（事業区分）空調設備等の改修・増設事業（本体機器の更新・増設）</t>
    <rPh sb="1" eb="3">
      <t>ジギョウ</t>
    </rPh>
    <rPh sb="3" eb="5">
      <t>クブン</t>
    </rPh>
    <phoneticPr fontId="6"/>
  </si>
  <si>
    <t>チェック欄</t>
    <rPh sb="4" eb="5">
      <t>ラン</t>
    </rPh>
    <phoneticPr fontId="6"/>
  </si>
  <si>
    <t>＜換気量確認シート＞</t>
    <rPh sb="1" eb="4">
      <t>カンキリョウ</t>
    </rPh>
    <rPh sb="4" eb="6">
      <t>カクニン</t>
    </rPh>
    <phoneticPr fontId="15"/>
  </si>
  <si>
    <t>施設の延べ床面積（㎡）</t>
    <phoneticPr fontId="6"/>
  </si>
  <si>
    <t>換気エリア①：</t>
    <phoneticPr fontId="6"/>
  </si>
  <si>
    <t>項目</t>
    <rPh sb="0" eb="2">
      <t>コウモク</t>
    </rPh>
    <phoneticPr fontId="6"/>
  </si>
  <si>
    <t>（１人当り</t>
    <rPh sb="2" eb="3">
      <t>ニン</t>
    </rPh>
    <rPh sb="3" eb="4">
      <t>アタ</t>
    </rPh>
    <phoneticPr fontId="15"/>
  </si>
  <si>
    <t>㎡）</t>
  </si>
  <si>
    <t>収容定員
【Ａ】</t>
    <rPh sb="0" eb="2">
      <t>シュウヨウ</t>
    </rPh>
    <rPh sb="2" eb="4">
      <t>テイイン</t>
    </rPh>
    <phoneticPr fontId="6"/>
  </si>
  <si>
    <t>換気エリアの床面積（㎡）
※収容定員を②で算定した場合のみ記入</t>
    <phoneticPr fontId="6"/>
  </si>
  <si>
    <t>現状</t>
    <rPh sb="0" eb="2">
      <t>ゲンジョウ</t>
    </rPh>
    <phoneticPr fontId="6"/>
  </si>
  <si>
    <t>更新・増設後</t>
    <rPh sb="0" eb="2">
      <t>コウシン</t>
    </rPh>
    <rPh sb="3" eb="6">
      <t>ゾウセツゴ</t>
    </rPh>
    <phoneticPr fontId="6"/>
  </si>
  <si>
    <t>換気量（㎥/h）
【Ｂ】</t>
    <phoneticPr fontId="6"/>
  </si>
  <si>
    <t>1人当り換気量（㎥/h）
【Ｂ/Ａ】</t>
    <phoneticPr fontId="6"/>
  </si>
  <si>
    <t>空調設備等の改修・増設事業の合計</t>
    <rPh sb="14" eb="16">
      <t>ゴウケイ</t>
    </rPh>
    <phoneticPr fontId="6"/>
  </si>
  <si>
    <t>換気エリア②：</t>
    <phoneticPr fontId="6"/>
  </si>
  <si>
    <t>※換気量が複数の換気設備の合計値である場合は、様式４－３＜換気量確認シート２＞を作成してください。</t>
    <phoneticPr fontId="6"/>
  </si>
  <si>
    <t>＜換気量確認シート２＞</t>
    <rPh sb="1" eb="4">
      <t>カンキリョウ</t>
    </rPh>
    <rPh sb="4" eb="6">
      <t>カクニン</t>
    </rPh>
    <phoneticPr fontId="6"/>
  </si>
  <si>
    <t>換気エリア①：</t>
    <rPh sb="0" eb="2">
      <t>カンキ</t>
    </rPh>
    <phoneticPr fontId="23"/>
  </si>
  <si>
    <t>現状</t>
    <rPh sb="0" eb="2">
      <t>ゲンジョウ</t>
    </rPh>
    <phoneticPr fontId="23"/>
  </si>
  <si>
    <t>更新・増設後</t>
    <rPh sb="0" eb="2">
      <t>コウシン</t>
    </rPh>
    <rPh sb="3" eb="5">
      <t>ゾウセツ</t>
    </rPh>
    <rPh sb="5" eb="6">
      <t>ゴ</t>
    </rPh>
    <phoneticPr fontId="23"/>
  </si>
  <si>
    <t>機器名</t>
    <rPh sb="0" eb="2">
      <t>キキ</t>
    </rPh>
    <rPh sb="2" eb="3">
      <t>メイ</t>
    </rPh>
    <phoneticPr fontId="23"/>
  </si>
  <si>
    <t>数量
【A】</t>
    <rPh sb="0" eb="2">
      <t>スウリョウ</t>
    </rPh>
    <phoneticPr fontId="23"/>
  </si>
  <si>
    <t>換気量（㎥/h）
【B】</t>
    <rPh sb="0" eb="2">
      <t>カンキ</t>
    </rPh>
    <rPh sb="2" eb="3">
      <t>リョウ</t>
    </rPh>
    <phoneticPr fontId="23"/>
  </si>
  <si>
    <t>換気量（㎥/h）
【A×B】</t>
    <rPh sb="0" eb="2">
      <t>カンキ</t>
    </rPh>
    <rPh sb="2" eb="3">
      <t>リョウ</t>
    </rPh>
    <phoneticPr fontId="23"/>
  </si>
  <si>
    <t>計</t>
    <rPh sb="0" eb="1">
      <t>ケイ</t>
    </rPh>
    <phoneticPr fontId="23"/>
  </si>
  <si>
    <t>換気エリア②：</t>
    <rPh sb="0" eb="2">
      <t>カンキ</t>
    </rPh>
    <phoneticPr fontId="23"/>
  </si>
  <si>
    <t>換気量
（㎥/h）
【B】</t>
    <rPh sb="0" eb="2">
      <t>カンキ</t>
    </rPh>
    <rPh sb="2" eb="3">
      <t>リョウ</t>
    </rPh>
    <phoneticPr fontId="23"/>
  </si>
  <si>
    <t>換気量
（㎥/h）
【A×B】</t>
    <rPh sb="0" eb="2">
      <t>カンキ</t>
    </rPh>
    <rPh sb="2" eb="3">
      <t>リョウ</t>
    </rPh>
    <phoneticPr fontId="23"/>
  </si>
  <si>
    <t>※本体機器の更新・増設を行う場合、必ず作成してください。</t>
    <rPh sb="19" eb="21">
      <t>サクセイ</t>
    </rPh>
    <phoneticPr fontId="6"/>
  </si>
  <si>
    <t>ふりがな</t>
    <phoneticPr fontId="6"/>
  </si>
  <si>
    <t>名称</t>
    <rPh sb="0" eb="2">
      <t>メイショウ</t>
    </rPh>
    <phoneticPr fontId="6"/>
  </si>
  <si>
    <t>代表者職名・氏名</t>
    <rPh sb="0" eb="3">
      <t>ダイヒョウシャ</t>
    </rPh>
    <rPh sb="3" eb="5">
      <t>ショクメイ</t>
    </rPh>
    <rPh sb="6" eb="8">
      <t>シメイ</t>
    </rPh>
    <phoneticPr fontId="6"/>
  </si>
  <si>
    <t>所在地</t>
    <rPh sb="0" eb="3">
      <t>ショザイチ</t>
    </rPh>
    <phoneticPr fontId="6"/>
  </si>
  <si>
    <t>法人番号</t>
    <rPh sb="0" eb="4">
      <t>ホウジンバンゴウ</t>
    </rPh>
    <phoneticPr fontId="6"/>
  </si>
  <si>
    <t>施設概要</t>
    <rPh sb="0" eb="2">
      <t>シセツ</t>
    </rPh>
    <rPh sb="2" eb="4">
      <t>ガイヨウ</t>
    </rPh>
    <phoneticPr fontId="6"/>
  </si>
  <si>
    <t>博物館</t>
    <rPh sb="0" eb="3">
      <t>ハクブツカン</t>
    </rPh>
    <phoneticPr fontId="6"/>
  </si>
  <si>
    <t>学芸員等の職員数</t>
    <rPh sb="0" eb="3">
      <t>ガクゲイイン</t>
    </rPh>
    <rPh sb="3" eb="4">
      <t>トウ</t>
    </rPh>
    <rPh sb="5" eb="8">
      <t>ショクインスウ</t>
    </rPh>
    <phoneticPr fontId="6"/>
  </si>
  <si>
    <t>団体名</t>
    <rPh sb="0" eb="1">
      <t>ダン</t>
    </rPh>
    <rPh sb="1" eb="2">
      <t>カラダ</t>
    </rPh>
    <rPh sb="2" eb="3">
      <t>ナ</t>
    </rPh>
    <phoneticPr fontId="6"/>
  </si>
  <si>
    <t>住所</t>
    <rPh sb="0" eb="1">
      <t>ジュウ</t>
    </rPh>
    <rPh sb="1" eb="2">
      <t>ショ</t>
    </rPh>
    <phoneticPr fontId="6"/>
  </si>
  <si>
    <t>E-MAIL</t>
  </si>
  <si>
    <t>補助対象経費</t>
    <rPh sb="0" eb="6">
      <t>ホジョタイショウケイヒ</t>
    </rPh>
    <phoneticPr fontId="6"/>
  </si>
  <si>
    <t>感染対策</t>
    <rPh sb="0" eb="2">
      <t>カンセン</t>
    </rPh>
    <rPh sb="2" eb="4">
      <t>タイサク</t>
    </rPh>
    <phoneticPr fontId="6"/>
  </si>
  <si>
    <t>空調設備等の改修・増設</t>
    <rPh sb="0" eb="4">
      <t>クウチョウセツビ</t>
    </rPh>
    <rPh sb="4" eb="5">
      <t>トウ</t>
    </rPh>
    <rPh sb="6" eb="8">
      <t>カイシュウ</t>
    </rPh>
    <rPh sb="9" eb="11">
      <t>ゾウセツ</t>
    </rPh>
    <phoneticPr fontId="6"/>
  </si>
  <si>
    <t>環境整備</t>
    <rPh sb="0" eb="4">
      <t>カンキョウセイビ</t>
    </rPh>
    <phoneticPr fontId="6"/>
  </si>
  <si>
    <t>配信等支援</t>
    <rPh sb="0" eb="3">
      <t>ハイシントウ</t>
    </rPh>
    <rPh sb="3" eb="5">
      <t>シエン</t>
    </rPh>
    <phoneticPr fontId="6"/>
  </si>
  <si>
    <t>配信等環境整備支援</t>
    <rPh sb="0" eb="3">
      <t>ハイシントウ</t>
    </rPh>
    <rPh sb="3" eb="7">
      <t>カンキョウセイビ</t>
    </rPh>
    <rPh sb="7" eb="9">
      <t>シエン</t>
    </rPh>
    <phoneticPr fontId="6"/>
  </si>
  <si>
    <t>その他</t>
    <rPh sb="2" eb="3">
      <t>タ</t>
    </rPh>
    <phoneticPr fontId="6"/>
  </si>
  <si>
    <t>交付要望額</t>
    <rPh sb="0" eb="2">
      <t>コウフ</t>
    </rPh>
    <rPh sb="2" eb="5">
      <t>ヨウボウガク</t>
    </rPh>
    <phoneticPr fontId="6"/>
  </si>
  <si>
    <t>担当者</t>
    <rPh sb="0" eb="3">
      <t>タントウシャ</t>
    </rPh>
    <phoneticPr fontId="6"/>
  </si>
  <si>
    <t>年間開館日数</t>
    <rPh sb="0" eb="2">
      <t>ネンカン</t>
    </rPh>
    <rPh sb="2" eb="4">
      <t>カイカン</t>
    </rPh>
    <rPh sb="4" eb="6">
      <t>ニッスウ</t>
    </rPh>
    <phoneticPr fontId="6"/>
  </si>
  <si>
    <t>2020年</t>
    <rPh sb="4" eb="5">
      <t>ネン</t>
    </rPh>
    <phoneticPr fontId="6"/>
  </si>
  <si>
    <t>2021年</t>
    <rPh sb="4" eb="5">
      <t>ネン</t>
    </rPh>
    <phoneticPr fontId="6"/>
  </si>
  <si>
    <t>施設名</t>
    <rPh sb="0" eb="3">
      <t>シセツメイ</t>
    </rPh>
    <phoneticPr fontId="6"/>
  </si>
  <si>
    <t>劇場・音楽堂、文化ホール、文化会館、能楽堂、演芸場、ライブハウス、映画館</t>
    <phoneticPr fontId="6"/>
  </si>
  <si>
    <t>　収容人数（座席数）
　（最大ホールの数）</t>
    <phoneticPr fontId="6"/>
  </si>
  <si>
    <t>施設主催等の公演実績数</t>
    <phoneticPr fontId="6"/>
  </si>
  <si>
    <t>※ 博物館のみ、職員名簿（職種のわかるもの）を添付すること。</t>
    <rPh sb="2" eb="5">
      <t>ハクブツカン</t>
    </rPh>
    <rPh sb="8" eb="10">
      <t>ショクイン</t>
    </rPh>
    <rPh sb="10" eb="12">
      <t>メイボ</t>
    </rPh>
    <rPh sb="13" eb="15">
      <t>ショクシュ</t>
    </rPh>
    <rPh sb="23" eb="25">
      <t>テンプ</t>
    </rPh>
    <phoneticPr fontId="23"/>
  </si>
  <si>
    <t>※ 博物館の年間開館日数、劇場・音楽堂等の公演実績数については、2020年、2021年のいずれか多い方の数値を記載すること。</t>
    <rPh sb="2" eb="5">
      <t>ハクブツカン</t>
    </rPh>
    <rPh sb="6" eb="8">
      <t>ネンカン</t>
    </rPh>
    <rPh sb="8" eb="10">
      <t>カイカン</t>
    </rPh>
    <rPh sb="10" eb="12">
      <t>ニッスウ</t>
    </rPh>
    <rPh sb="13" eb="15">
      <t>ゲキジョウ</t>
    </rPh>
    <rPh sb="16" eb="19">
      <t>オンガクドウ</t>
    </rPh>
    <rPh sb="19" eb="20">
      <t>トウ</t>
    </rPh>
    <rPh sb="21" eb="23">
      <t>コウエン</t>
    </rPh>
    <rPh sb="23" eb="25">
      <t>ジッセキ</t>
    </rPh>
    <rPh sb="25" eb="26">
      <t>スウ</t>
    </rPh>
    <rPh sb="36" eb="37">
      <t>ネン</t>
    </rPh>
    <rPh sb="42" eb="43">
      <t>ネン</t>
    </rPh>
    <rPh sb="48" eb="49">
      <t>オオ</t>
    </rPh>
    <rPh sb="50" eb="51">
      <t>ホウ</t>
    </rPh>
    <rPh sb="52" eb="54">
      <t>スウチ</t>
    </rPh>
    <rPh sb="55" eb="57">
      <t>キサイ</t>
    </rPh>
    <phoneticPr fontId="23"/>
  </si>
  <si>
    <t>補助事業者（補助の対象となる者）の概要</t>
    <phoneticPr fontId="6"/>
  </si>
  <si>
    <t>換気エリア
(※)</t>
    <rPh sb="0" eb="2">
      <t>カンキ</t>
    </rPh>
    <phoneticPr fontId="6"/>
  </si>
  <si>
    <t>※ 換気エリア欄には、下記の換気量確認シートの換気エリアの番号を記載してください</t>
    <rPh sb="2" eb="4">
      <t>カンキ</t>
    </rPh>
    <rPh sb="7" eb="8">
      <t>ラン</t>
    </rPh>
    <rPh sb="11" eb="13">
      <t>カキ</t>
    </rPh>
    <rPh sb="14" eb="16">
      <t>カンキ</t>
    </rPh>
    <rPh sb="16" eb="17">
      <t>リョウ</t>
    </rPh>
    <rPh sb="17" eb="19">
      <t>カクニン</t>
    </rPh>
    <rPh sb="23" eb="25">
      <t>カンキ</t>
    </rPh>
    <rPh sb="29" eb="31">
      <t>バンゴウ</t>
    </rPh>
    <rPh sb="32" eb="34">
      <t>キサイ</t>
    </rPh>
    <phoneticPr fontId="24"/>
  </si>
  <si>
    <t>※換気量が異なる複数の換気エリアについて補助を受けようとする場合は、換気エリア毎に下表を作成してください。</t>
    <rPh sb="41" eb="42">
      <t>シタ</t>
    </rPh>
    <phoneticPr fontId="6"/>
  </si>
  <si>
    <t>設立年月</t>
    <rPh sb="0" eb="2">
      <t>セツリツ</t>
    </rPh>
    <rPh sb="2" eb="4">
      <t>ネンゲツ</t>
    </rPh>
    <phoneticPr fontId="6"/>
  </si>
  <si>
    <r>
      <t xml:space="preserve">施設区分
</t>
    </r>
    <r>
      <rPr>
        <sz val="6"/>
        <color theme="1"/>
        <rFont val="ＭＳ ゴシック"/>
        <family val="3"/>
        <charset val="128"/>
      </rPr>
      <t>※指定管理者であっても管理している施設が公立施設であれば「公立」と記入ください。
※公益財団法人自ら設置する施設は「私立」と記入ください</t>
    </r>
    <r>
      <rPr>
        <sz val="10"/>
        <color theme="1"/>
        <rFont val="ＭＳ ゴシック"/>
        <family val="3"/>
        <charset val="128"/>
      </rPr>
      <t>。</t>
    </r>
    <phoneticPr fontId="6"/>
  </si>
  <si>
    <t>施設の
所在地</t>
    <rPh sb="4" eb="7">
      <t>ショザイチ</t>
    </rPh>
    <phoneticPr fontId="6"/>
  </si>
  <si>
    <t>申請者区分</t>
    <rPh sb="0" eb="3">
      <t>シンセイシャ</t>
    </rPh>
    <rPh sb="3" eb="5">
      <t>クブン</t>
    </rPh>
    <phoneticPr fontId="6"/>
  </si>
  <si>
    <t>※ 劇場・音楽堂等のみ、施設で開催された実演芸術の公演、ワークショップ、フェスティバル等に対して、事業者が関与したことが分かるクレジット等の表記のある告知チラシ等を添付すること。</t>
    <rPh sb="2" eb="4">
      <t>ゲキジョウ</t>
    </rPh>
    <rPh sb="5" eb="8">
      <t>オンガクドウ</t>
    </rPh>
    <rPh sb="8" eb="9">
      <t>ナド</t>
    </rPh>
    <rPh sb="12" eb="14">
      <t>シセツ</t>
    </rPh>
    <rPh sb="15" eb="17">
      <t>カイサイ</t>
    </rPh>
    <rPh sb="20" eb="22">
      <t>ジツエン</t>
    </rPh>
    <rPh sb="22" eb="24">
      <t>ゲイジュツ</t>
    </rPh>
    <rPh sb="25" eb="27">
      <t>コウエン</t>
    </rPh>
    <rPh sb="43" eb="44">
      <t>ナド</t>
    </rPh>
    <rPh sb="45" eb="46">
      <t>タイ</t>
    </rPh>
    <rPh sb="49" eb="52">
      <t>ジギョウシャ</t>
    </rPh>
    <rPh sb="53" eb="55">
      <t>カンヨ</t>
    </rPh>
    <rPh sb="60" eb="61">
      <t>ワ</t>
    </rPh>
    <rPh sb="68" eb="69">
      <t>ナド</t>
    </rPh>
    <rPh sb="70" eb="72">
      <t>ヒョウキ</t>
    </rPh>
    <rPh sb="75" eb="77">
      <t>コクチ</t>
    </rPh>
    <rPh sb="80" eb="81">
      <t>ナド</t>
    </rPh>
    <rPh sb="82" eb="84">
      <t>テンプ</t>
    </rPh>
    <phoneticPr fontId="23"/>
  </si>
  <si>
    <t>文化施設の活動継続・発展等支援事業　交付要望書</t>
    <rPh sb="0" eb="4">
      <t>ブンカシセツ</t>
    </rPh>
    <rPh sb="5" eb="7">
      <t>カツドウ</t>
    </rPh>
    <rPh sb="7" eb="9">
      <t>ケイゾク</t>
    </rPh>
    <rPh sb="10" eb="13">
      <t>ハッテントウ</t>
    </rPh>
    <rPh sb="13" eb="15">
      <t>シエン</t>
    </rPh>
    <rPh sb="15" eb="17">
      <t>ジギョウ</t>
    </rPh>
    <rPh sb="18" eb="20">
      <t>コウフ</t>
    </rPh>
    <rPh sb="20" eb="23">
      <t>ヨウボウショ</t>
    </rPh>
    <phoneticPr fontId="6"/>
  </si>
  <si>
    <t>～</t>
    <phoneticPr fontId="6"/>
  </si>
  <si>
    <t>事業期間</t>
    <rPh sb="0" eb="4">
      <t>ジギョウキカン</t>
    </rPh>
    <phoneticPr fontId="6"/>
  </si>
  <si>
    <t>　　登録博物館　　</t>
    <rPh sb="2" eb="4">
      <t>トウロク</t>
    </rPh>
    <rPh sb="4" eb="7">
      <t>ハクブツカン</t>
    </rPh>
    <phoneticPr fontId="6"/>
  </si>
  <si>
    <t>　　博物館相当施設</t>
    <rPh sb="2" eb="5">
      <t>ハクブツカン</t>
    </rPh>
    <rPh sb="5" eb="7">
      <t>ソウトウ</t>
    </rPh>
    <rPh sb="7" eb="9">
      <t>シセツ</t>
    </rPh>
    <phoneticPr fontId="6"/>
  </si>
  <si>
    <t>　　博物館類似施設</t>
    <rPh sb="2" eb="5">
      <t>ハクブツカン</t>
    </rPh>
    <rPh sb="5" eb="7">
      <t>ルイジ</t>
    </rPh>
    <rPh sb="7" eb="9">
      <t>シセツ</t>
    </rPh>
    <phoneticPr fontId="6"/>
  </si>
  <si>
    <t>　</t>
    <phoneticPr fontId="6"/>
  </si>
  <si>
    <t>　　設置者</t>
    <rPh sb="2" eb="5">
      <t>セッチシャ</t>
    </rPh>
    <phoneticPr fontId="6"/>
  </si>
  <si>
    <t>　　管理者（指定管理者等）</t>
    <rPh sb="2" eb="5">
      <t>カンリシャ</t>
    </rPh>
    <rPh sb="6" eb="8">
      <t>シテイ</t>
    </rPh>
    <rPh sb="8" eb="11">
      <t>カンリシャ</t>
    </rPh>
    <rPh sb="11" eb="12">
      <t>ナド</t>
    </rPh>
    <phoneticPr fontId="6"/>
  </si>
  <si>
    <t>　　100日以上</t>
    <rPh sb="5" eb="8">
      <t>ニチイジョウ</t>
    </rPh>
    <phoneticPr fontId="6"/>
  </si>
  <si>
    <t>■学芸員等の博物館職員が開館時に終日所在しているか。</t>
    <rPh sb="1" eb="5">
      <t>ガクゲイイントウ</t>
    </rPh>
    <phoneticPr fontId="6"/>
  </si>
  <si>
    <t>　　している（職種のわかる職員名簿を添付）</t>
    <rPh sb="7" eb="9">
      <t>ショクシュ</t>
    </rPh>
    <phoneticPr fontId="6"/>
  </si>
  <si>
    <t>■企画展等への取組</t>
    <rPh sb="1" eb="4">
      <t>キカクテン</t>
    </rPh>
    <rPh sb="4" eb="5">
      <t>ナド</t>
    </rPh>
    <rPh sb="7" eb="9">
      <t>トリクミ</t>
    </rPh>
    <phoneticPr fontId="6"/>
  </si>
  <si>
    <t>　　開館</t>
    <rPh sb="2" eb="4">
      <t>カイカン</t>
    </rPh>
    <phoneticPr fontId="6"/>
  </si>
  <si>
    <t>　　閉館中（再開時期　　　　月）</t>
    <rPh sb="2" eb="4">
      <t>ヘイカン</t>
    </rPh>
    <rPh sb="4" eb="5">
      <t>ナカ</t>
    </rPh>
    <rPh sb="6" eb="8">
      <t>サイカイ</t>
    </rPh>
    <rPh sb="8" eb="10">
      <t>ジキ</t>
    </rPh>
    <rPh sb="14" eb="15">
      <t>ガツ</t>
    </rPh>
    <phoneticPr fontId="6"/>
  </si>
  <si>
    <t>■要望するメニュー</t>
    <rPh sb="1" eb="3">
      <t>ヨウボウ</t>
    </rPh>
    <phoneticPr fontId="6"/>
  </si>
  <si>
    <t>　　（１）感染対策事業</t>
    <rPh sb="5" eb="7">
      <t>カンセン</t>
    </rPh>
    <rPh sb="7" eb="9">
      <t>タイサク</t>
    </rPh>
    <rPh sb="9" eb="11">
      <t>ジギョウ</t>
    </rPh>
    <phoneticPr fontId="6"/>
  </si>
  <si>
    <t>　　（２）環境整備事業</t>
    <rPh sb="5" eb="7">
      <t>カンキョウ</t>
    </rPh>
    <rPh sb="7" eb="9">
      <t>セイビ</t>
    </rPh>
    <rPh sb="9" eb="11">
      <t>ジギョウ</t>
    </rPh>
    <phoneticPr fontId="6"/>
  </si>
  <si>
    <t>　　（４）①配信機材等</t>
    <rPh sb="6" eb="8">
      <t>ハイシン</t>
    </rPh>
    <rPh sb="8" eb="10">
      <t>キザイ</t>
    </rPh>
    <rPh sb="10" eb="11">
      <t>ナド</t>
    </rPh>
    <phoneticPr fontId="6"/>
  </si>
  <si>
    <t>　　（４）②配信環境整備</t>
    <rPh sb="6" eb="8">
      <t>ハイシン</t>
    </rPh>
    <rPh sb="8" eb="10">
      <t>カンキョウ</t>
    </rPh>
    <rPh sb="10" eb="12">
      <t>セイビ</t>
    </rPh>
    <phoneticPr fontId="6"/>
  </si>
  <si>
    <t>■</t>
    <phoneticPr fontId="6"/>
  </si>
  <si>
    <t>補助事業額の上限及び国庫補助要望額は１／２以内か。</t>
    <rPh sb="0" eb="2">
      <t>ホジョ</t>
    </rPh>
    <rPh sb="2" eb="4">
      <t>ジギョウ</t>
    </rPh>
    <rPh sb="4" eb="5">
      <t>ガク</t>
    </rPh>
    <rPh sb="6" eb="8">
      <t>ジョウゲン</t>
    </rPh>
    <rPh sb="8" eb="9">
      <t>オヨ</t>
    </rPh>
    <rPh sb="10" eb="12">
      <t>コッコ</t>
    </rPh>
    <rPh sb="12" eb="14">
      <t>ホジョ</t>
    </rPh>
    <rPh sb="14" eb="16">
      <t>ヨウボウ</t>
    </rPh>
    <rPh sb="16" eb="17">
      <t>ガク</t>
    </rPh>
    <rPh sb="21" eb="23">
      <t>イナイ</t>
    </rPh>
    <phoneticPr fontId="6"/>
  </si>
  <si>
    <t>（※補助事業額の上限を超える部分は補助対象外で自己負担とする）　</t>
    <rPh sb="2" eb="4">
      <t>ホジョ</t>
    </rPh>
    <rPh sb="4" eb="6">
      <t>ジギョウ</t>
    </rPh>
    <rPh sb="6" eb="7">
      <t>ガク</t>
    </rPh>
    <rPh sb="8" eb="10">
      <t>ジョウゲン</t>
    </rPh>
    <rPh sb="11" eb="12">
      <t>コ</t>
    </rPh>
    <rPh sb="14" eb="16">
      <t>ブブン</t>
    </rPh>
    <rPh sb="17" eb="19">
      <t>ホジョ</t>
    </rPh>
    <rPh sb="19" eb="21">
      <t>タイショウ</t>
    </rPh>
    <rPh sb="21" eb="22">
      <t>ガイ</t>
    </rPh>
    <rPh sb="23" eb="25">
      <t>ジコ</t>
    </rPh>
    <rPh sb="25" eb="27">
      <t>フタン</t>
    </rPh>
    <phoneticPr fontId="6"/>
  </si>
  <si>
    <t>　　上限内、１／２以内となっている。</t>
    <rPh sb="2" eb="4">
      <t>ジョウゲン</t>
    </rPh>
    <rPh sb="4" eb="5">
      <t>ナイ</t>
    </rPh>
    <rPh sb="9" eb="11">
      <t>イナイ</t>
    </rPh>
    <phoneticPr fontId="6"/>
  </si>
  <si>
    <t>　　（補助対象外で自己負担で整理している）　</t>
    <rPh sb="3" eb="5">
      <t>ホジョ</t>
    </rPh>
    <rPh sb="5" eb="8">
      <t>タイショウガイ</t>
    </rPh>
    <rPh sb="9" eb="11">
      <t>ジコ</t>
    </rPh>
    <rPh sb="11" eb="13">
      <t>フタン</t>
    </rPh>
    <rPh sb="14" eb="16">
      <t>セイリ</t>
    </rPh>
    <phoneticPr fontId="6"/>
  </si>
  <si>
    <t>■参考とする感染対策のガイドライン</t>
    <rPh sb="1" eb="3">
      <t>サンコウ</t>
    </rPh>
    <rPh sb="6" eb="8">
      <t>カンセン</t>
    </rPh>
    <rPh sb="8" eb="10">
      <t>タイサク</t>
    </rPh>
    <phoneticPr fontId="6"/>
  </si>
  <si>
    <t>　　ガイドライン有</t>
    <rPh sb="8" eb="9">
      <t>アリ</t>
    </rPh>
    <phoneticPr fontId="6"/>
  </si>
  <si>
    <t>■１０万円以上の発注見込額の見積書の添付</t>
    <rPh sb="3" eb="5">
      <t>マンエン</t>
    </rPh>
    <rPh sb="5" eb="7">
      <t>イジョウ</t>
    </rPh>
    <rPh sb="8" eb="10">
      <t>ハッチュウ</t>
    </rPh>
    <rPh sb="10" eb="12">
      <t>ミコ</t>
    </rPh>
    <rPh sb="12" eb="13">
      <t>ガク</t>
    </rPh>
    <rPh sb="14" eb="17">
      <t>ミツモリショ</t>
    </rPh>
    <rPh sb="18" eb="20">
      <t>テンプ</t>
    </rPh>
    <phoneticPr fontId="6"/>
  </si>
  <si>
    <t>　　添付している</t>
    <rPh sb="2" eb="4">
      <t>テンプ</t>
    </rPh>
    <phoneticPr fontId="6"/>
  </si>
  <si>
    <t>■１００万円以上の発注見込額の相見積書の添付</t>
    <rPh sb="4" eb="5">
      <t>マン</t>
    </rPh>
    <rPh sb="5" eb="6">
      <t>エン</t>
    </rPh>
    <rPh sb="6" eb="8">
      <t>イジョウ</t>
    </rPh>
    <rPh sb="9" eb="11">
      <t>ハッチュウ</t>
    </rPh>
    <rPh sb="11" eb="13">
      <t>ミコ</t>
    </rPh>
    <rPh sb="13" eb="14">
      <t>ガク</t>
    </rPh>
    <rPh sb="15" eb="18">
      <t>アイミツ</t>
    </rPh>
    <rPh sb="18" eb="19">
      <t>ショ</t>
    </rPh>
    <rPh sb="20" eb="22">
      <t>テンプ</t>
    </rPh>
    <phoneticPr fontId="6"/>
  </si>
  <si>
    <t>■補助対象期間の計画とされているか。</t>
    <rPh sb="1" eb="3">
      <t>ホジョ</t>
    </rPh>
    <rPh sb="3" eb="5">
      <t>タイショウ</t>
    </rPh>
    <rPh sb="5" eb="7">
      <t>キカン</t>
    </rPh>
    <rPh sb="8" eb="10">
      <t>ケイカク</t>
    </rPh>
    <phoneticPr fontId="6"/>
  </si>
  <si>
    <t>　　補助対象期間の計画となっている。</t>
    <rPh sb="2" eb="4">
      <t>ホジョ</t>
    </rPh>
    <rPh sb="4" eb="6">
      <t>タイショウ</t>
    </rPh>
    <rPh sb="6" eb="8">
      <t>キカン</t>
    </rPh>
    <rPh sb="9" eb="11">
      <t>ケイカク</t>
    </rPh>
    <phoneticPr fontId="6"/>
  </si>
  <si>
    <t>■補助事業での運用期間は６ヶ月以内としているか。</t>
    <rPh sb="1" eb="3">
      <t>ホジョ</t>
    </rPh>
    <rPh sb="3" eb="5">
      <t>ジギョウ</t>
    </rPh>
    <rPh sb="7" eb="9">
      <t>ウンヨウ</t>
    </rPh>
    <rPh sb="9" eb="11">
      <t>キカン</t>
    </rPh>
    <rPh sb="14" eb="15">
      <t>ゲツ</t>
    </rPh>
    <rPh sb="15" eb="17">
      <t>イナイ</t>
    </rPh>
    <phoneticPr fontId="6"/>
  </si>
  <si>
    <t>　　６ヶ月間以内となっている。</t>
    <rPh sb="4" eb="5">
      <t>ゲツ</t>
    </rPh>
    <rPh sb="5" eb="6">
      <t>アイダ</t>
    </rPh>
    <rPh sb="6" eb="8">
      <t>イナイ</t>
    </rPh>
    <phoneticPr fontId="6"/>
  </si>
  <si>
    <t>（※(2)オンラインチケット、キャッシュレス導入期間、(4)②配信プラットフォーム運用期間は6ヶ月間支援可）</t>
    <rPh sb="22" eb="24">
      <t>ドウニュウ</t>
    </rPh>
    <rPh sb="24" eb="26">
      <t>キカン</t>
    </rPh>
    <rPh sb="31" eb="33">
      <t>ハイシン</t>
    </rPh>
    <rPh sb="41" eb="43">
      <t>ウンヨウ</t>
    </rPh>
    <rPh sb="43" eb="45">
      <t>キカン</t>
    </rPh>
    <rPh sb="48" eb="49">
      <t>ゲツ</t>
    </rPh>
    <rPh sb="49" eb="50">
      <t>アイダ</t>
    </rPh>
    <rPh sb="50" eb="52">
      <t>シエン</t>
    </rPh>
    <rPh sb="52" eb="53">
      <t>カ</t>
    </rPh>
    <phoneticPr fontId="6"/>
  </si>
  <si>
    <t>■様式１～５までの書類は作成されているか。必要な記載はされているか。</t>
    <rPh sb="1" eb="3">
      <t>ヨウシキ</t>
    </rPh>
    <rPh sb="9" eb="11">
      <t>ショルイ</t>
    </rPh>
    <rPh sb="12" eb="14">
      <t>サクセイ</t>
    </rPh>
    <rPh sb="21" eb="23">
      <t>ヒツヨウ</t>
    </rPh>
    <rPh sb="24" eb="26">
      <t>キサイ</t>
    </rPh>
    <phoneticPr fontId="6"/>
  </si>
  <si>
    <t>　　書類は作成されている。必要な記載もされている。</t>
    <rPh sb="2" eb="4">
      <t>ショルイ</t>
    </rPh>
    <rPh sb="5" eb="7">
      <t>サクセイ</t>
    </rPh>
    <rPh sb="13" eb="15">
      <t>ヒツヨウ</t>
    </rPh>
    <rPh sb="16" eb="18">
      <t>キサイ</t>
    </rPh>
    <phoneticPr fontId="6"/>
  </si>
  <si>
    <t>■補助対象となる備品や役務内容とされているか。</t>
    <rPh sb="1" eb="3">
      <t>ホジョ</t>
    </rPh>
    <rPh sb="3" eb="5">
      <t>タイショウ</t>
    </rPh>
    <rPh sb="8" eb="10">
      <t>ビヒン</t>
    </rPh>
    <rPh sb="11" eb="13">
      <t>エキム</t>
    </rPh>
    <rPh sb="13" eb="15">
      <t>ナイヨウ</t>
    </rPh>
    <phoneticPr fontId="6"/>
  </si>
  <si>
    <t>　　補助対象となる備品や役務内容となっている。</t>
    <rPh sb="2" eb="4">
      <t>ホジョ</t>
    </rPh>
    <rPh sb="4" eb="6">
      <t>タイショウ</t>
    </rPh>
    <rPh sb="9" eb="11">
      <t>ビヒン</t>
    </rPh>
    <rPh sb="12" eb="14">
      <t>エキム</t>
    </rPh>
    <rPh sb="14" eb="16">
      <t>ナイヨウ</t>
    </rPh>
    <phoneticPr fontId="6"/>
  </si>
  <si>
    <t>■積算は正しいか。備品や消耗品購入で一式とはしていないか。</t>
    <rPh sb="1" eb="3">
      <t>セキサン</t>
    </rPh>
    <rPh sb="4" eb="5">
      <t>タダ</t>
    </rPh>
    <rPh sb="9" eb="11">
      <t>ビヒン</t>
    </rPh>
    <rPh sb="12" eb="15">
      <t>ショウモウヒン</t>
    </rPh>
    <rPh sb="15" eb="17">
      <t>コウニュウ</t>
    </rPh>
    <rPh sb="18" eb="20">
      <t>イッシキ</t>
    </rPh>
    <phoneticPr fontId="6"/>
  </si>
  <si>
    <t>　　積算は正しい（自己確認済）。</t>
    <rPh sb="2" eb="4">
      <t>セキサン</t>
    </rPh>
    <rPh sb="5" eb="6">
      <t>タダ</t>
    </rPh>
    <rPh sb="9" eb="11">
      <t>ジコ</t>
    </rPh>
    <rPh sb="11" eb="13">
      <t>カクニン</t>
    </rPh>
    <rPh sb="13" eb="14">
      <t>ズミ</t>
    </rPh>
    <phoneticPr fontId="6"/>
  </si>
  <si>
    <t>■連絡担当者の氏名、連絡先（電話、メールアドレス等）は正しいか。</t>
    <rPh sb="1" eb="3">
      <t>レンラク</t>
    </rPh>
    <rPh sb="3" eb="6">
      <t>タントウシャ</t>
    </rPh>
    <rPh sb="7" eb="9">
      <t>シメイ</t>
    </rPh>
    <rPh sb="10" eb="12">
      <t>レンラク</t>
    </rPh>
    <rPh sb="12" eb="13">
      <t>サキ</t>
    </rPh>
    <rPh sb="14" eb="16">
      <t>デンワ</t>
    </rPh>
    <rPh sb="24" eb="25">
      <t>ナド</t>
    </rPh>
    <rPh sb="27" eb="28">
      <t>タダ</t>
    </rPh>
    <phoneticPr fontId="6"/>
  </si>
  <si>
    <t>　　連絡先は正しく記載している。</t>
    <rPh sb="2" eb="4">
      <t>レンラク</t>
    </rPh>
    <rPh sb="4" eb="5">
      <t>サキ</t>
    </rPh>
    <rPh sb="6" eb="7">
      <t>タダ</t>
    </rPh>
    <rPh sb="9" eb="11">
      <t>キサイ</t>
    </rPh>
    <phoneticPr fontId="6"/>
  </si>
  <si>
    <t>※　この「チェックリスト」は必ず確認の上、提出願います。「チェックリスト」によって補助要件に該当しないことが確認された場合は、申請することをご遠慮願います。また、申請書に虚偽記載が確認された場合は、交付を取り消したり、補助金の返還を求めることもありますので、ご注意願います。</t>
    <rPh sb="14" eb="15">
      <t>カナラ</t>
    </rPh>
    <rPh sb="16" eb="18">
      <t>カクニン</t>
    </rPh>
    <rPh sb="19" eb="20">
      <t>ウエ</t>
    </rPh>
    <rPh sb="21" eb="23">
      <t>テイシュツ</t>
    </rPh>
    <rPh sb="23" eb="24">
      <t>ネガ</t>
    </rPh>
    <rPh sb="41" eb="43">
      <t>ホジョ</t>
    </rPh>
    <rPh sb="43" eb="45">
      <t>ヨウケン</t>
    </rPh>
    <rPh sb="46" eb="48">
      <t>ガイトウ</t>
    </rPh>
    <rPh sb="54" eb="56">
      <t>カクニン</t>
    </rPh>
    <rPh sb="59" eb="61">
      <t>バアイ</t>
    </rPh>
    <rPh sb="63" eb="65">
      <t>シンセイ</t>
    </rPh>
    <rPh sb="71" eb="73">
      <t>エンリョ</t>
    </rPh>
    <rPh sb="73" eb="74">
      <t>ネガ</t>
    </rPh>
    <rPh sb="81" eb="84">
      <t>シンセイショ</t>
    </rPh>
    <rPh sb="85" eb="87">
      <t>キョギ</t>
    </rPh>
    <rPh sb="87" eb="89">
      <t>キサイ</t>
    </rPh>
    <rPh sb="90" eb="92">
      <t>カクニン</t>
    </rPh>
    <rPh sb="95" eb="97">
      <t>バアイ</t>
    </rPh>
    <rPh sb="99" eb="101">
      <t>コウフ</t>
    </rPh>
    <rPh sb="102" eb="103">
      <t>ト</t>
    </rPh>
    <rPh sb="104" eb="105">
      <t>ケ</t>
    </rPh>
    <rPh sb="109" eb="112">
      <t>ホジョキン</t>
    </rPh>
    <rPh sb="113" eb="115">
      <t>ヘンカン</t>
    </rPh>
    <rPh sb="116" eb="117">
      <t>モト</t>
    </rPh>
    <rPh sb="130" eb="132">
      <t>チュウイ</t>
    </rPh>
    <rPh sb="132" eb="133">
      <t>ネガ</t>
    </rPh>
    <phoneticPr fontId="6"/>
  </si>
  <si>
    <t>●様式4-1、様式4-2</t>
    <rPh sb="1" eb="3">
      <t>ヨウシキ</t>
    </rPh>
    <rPh sb="7" eb="9">
      <t>ヨウシキ</t>
    </rPh>
    <phoneticPr fontId="6"/>
  </si>
  <si>
    <t>●様式5</t>
    <rPh sb="1" eb="3">
      <t>ヨウシキ</t>
    </rPh>
    <phoneticPr fontId="6"/>
  </si>
  <si>
    <t>設置者区分</t>
    <rPh sb="0" eb="3">
      <t>セッチシャ</t>
    </rPh>
    <rPh sb="3" eb="5">
      <t>クブン</t>
    </rPh>
    <phoneticPr fontId="6"/>
  </si>
  <si>
    <t>設置者</t>
    <rPh sb="0" eb="3">
      <t>セッチシャ</t>
    </rPh>
    <phoneticPr fontId="6"/>
  </si>
  <si>
    <t>管理者（指定管理）</t>
    <rPh sb="0" eb="3">
      <t>カンリシャ</t>
    </rPh>
    <rPh sb="4" eb="8">
      <t>シテイカンリ</t>
    </rPh>
    <phoneticPr fontId="6"/>
  </si>
  <si>
    <t>管理者（その他）</t>
    <rPh sb="0" eb="3">
      <t>カンリシャ</t>
    </rPh>
    <rPh sb="6" eb="7">
      <t>タ</t>
    </rPh>
    <phoneticPr fontId="6"/>
  </si>
  <si>
    <t>地方公共団体</t>
    <rPh sb="0" eb="2">
      <t>チホウ</t>
    </rPh>
    <rPh sb="2" eb="4">
      <t>コウキョウ</t>
    </rPh>
    <rPh sb="4" eb="6">
      <t>ダンタイ</t>
    </rPh>
    <phoneticPr fontId="6"/>
  </si>
  <si>
    <t>独立行政法人</t>
    <rPh sb="0" eb="2">
      <t>ドクリツ</t>
    </rPh>
    <rPh sb="2" eb="4">
      <t>ギョウセイ</t>
    </rPh>
    <rPh sb="4" eb="6">
      <t>ホウジン</t>
    </rPh>
    <phoneticPr fontId="6"/>
  </si>
  <si>
    <t>株式会社</t>
    <rPh sb="0" eb="4">
      <t>カブシキガイシャ</t>
    </rPh>
    <phoneticPr fontId="6"/>
  </si>
  <si>
    <t>合資・合同・有限会社</t>
    <rPh sb="0" eb="2">
      <t>ゴウシ</t>
    </rPh>
    <rPh sb="3" eb="5">
      <t>ゴウドウ</t>
    </rPh>
    <rPh sb="6" eb="10">
      <t>ユウゲンガイシャ</t>
    </rPh>
    <phoneticPr fontId="6"/>
  </si>
  <si>
    <t>特定非営利法人</t>
    <rPh sb="0" eb="2">
      <t>トクテイ</t>
    </rPh>
    <rPh sb="2" eb="7">
      <t>ヒエイリホウジン</t>
    </rPh>
    <phoneticPr fontId="6"/>
  </si>
  <si>
    <t>公益法人</t>
    <rPh sb="0" eb="4">
      <t>コウエキホウジン</t>
    </rPh>
    <phoneticPr fontId="6"/>
  </si>
  <si>
    <t>一般社団・財団法人</t>
    <rPh sb="0" eb="4">
      <t>イッパンシャダン</t>
    </rPh>
    <rPh sb="5" eb="9">
      <t>ザイダンホウジン</t>
    </rPh>
    <phoneticPr fontId="6"/>
  </si>
  <si>
    <t>個人</t>
    <rPh sb="0" eb="2">
      <t>コジン</t>
    </rPh>
    <phoneticPr fontId="6"/>
  </si>
  <si>
    <t>法人格のない団体</t>
    <rPh sb="0" eb="3">
      <t>ホウジンカク</t>
    </rPh>
    <rPh sb="6" eb="8">
      <t>ダンタイ</t>
    </rPh>
    <phoneticPr fontId="6"/>
  </si>
  <si>
    <t>消費税等の仕入控除
税額の取扱い</t>
    <rPh sb="0" eb="3">
      <t>ショウヒゼイ</t>
    </rPh>
    <rPh sb="3" eb="4">
      <t>ナド</t>
    </rPh>
    <rPh sb="5" eb="7">
      <t>シイ</t>
    </rPh>
    <rPh sb="7" eb="9">
      <t>コウジョ</t>
    </rPh>
    <rPh sb="10" eb="12">
      <t>ゼイガク</t>
    </rPh>
    <rPh sb="13" eb="15">
      <t>トリアツカ</t>
    </rPh>
    <phoneticPr fontId="6"/>
  </si>
  <si>
    <t>消費税仕入控除税額</t>
    <rPh sb="0" eb="3">
      <t>ショウヒゼイ</t>
    </rPh>
    <rPh sb="3" eb="5">
      <t>シイ</t>
    </rPh>
    <rPh sb="5" eb="7">
      <t>コウジョ</t>
    </rPh>
    <rPh sb="7" eb="9">
      <t>ゼイガク</t>
    </rPh>
    <phoneticPr fontId="6"/>
  </si>
  <si>
    <t>課税事業者</t>
    <rPh sb="0" eb="2">
      <t>カゼイ</t>
    </rPh>
    <rPh sb="2" eb="5">
      <t>ジギョウシャ</t>
    </rPh>
    <phoneticPr fontId="6"/>
  </si>
  <si>
    <t>非課税事業者</t>
    <rPh sb="0" eb="3">
      <t>ヒカゼイ</t>
    </rPh>
    <rPh sb="3" eb="6">
      <t>ジギョウシャ</t>
    </rPh>
    <phoneticPr fontId="6"/>
  </si>
  <si>
    <t>国立</t>
    <rPh sb="0" eb="2">
      <t>コクリツ</t>
    </rPh>
    <phoneticPr fontId="6"/>
  </si>
  <si>
    <t>公立（都道府県）</t>
    <rPh sb="0" eb="2">
      <t>コウリツ</t>
    </rPh>
    <rPh sb="3" eb="7">
      <t>トドウフケン</t>
    </rPh>
    <phoneticPr fontId="6"/>
  </si>
  <si>
    <t>公立（市区町村）</t>
    <rPh sb="0" eb="2">
      <t>コウリツ</t>
    </rPh>
    <rPh sb="3" eb="7">
      <t>シクチョウソン</t>
    </rPh>
    <phoneticPr fontId="6"/>
  </si>
  <si>
    <t>私立</t>
    <rPh sb="0" eb="2">
      <t>シリツ</t>
    </rPh>
    <phoneticPr fontId="6"/>
  </si>
  <si>
    <t>施設区分</t>
    <rPh sb="0" eb="2">
      <t>シセツ</t>
    </rPh>
    <rPh sb="2" eb="4">
      <t>クブン</t>
    </rPh>
    <phoneticPr fontId="6"/>
  </si>
  <si>
    <t>開館・公演実績</t>
    <rPh sb="0" eb="2">
      <t>カイカン</t>
    </rPh>
    <rPh sb="3" eb="5">
      <t>コウエン</t>
    </rPh>
    <rPh sb="5" eb="7">
      <t>ジッセキ</t>
    </rPh>
    <phoneticPr fontId="6"/>
  </si>
  <si>
    <t>■施設の種別（貸館業務のみの場合は本補助金の申請はできません）</t>
    <rPh sb="1" eb="3">
      <t>シセツ</t>
    </rPh>
    <rPh sb="4" eb="6">
      <t>シュベツ</t>
    </rPh>
    <rPh sb="14" eb="16">
      <t>バアイ</t>
    </rPh>
    <phoneticPr fontId="6"/>
  </si>
  <si>
    <t>■年間開館日数（2020年又は2021年の多い方の日数）</t>
    <rPh sb="1" eb="3">
      <t>ネンカン</t>
    </rPh>
    <rPh sb="3" eb="5">
      <t>カイカン</t>
    </rPh>
    <rPh sb="5" eb="7">
      <t>ニッスウ</t>
    </rPh>
    <rPh sb="12" eb="13">
      <t>ネン</t>
    </rPh>
    <rPh sb="13" eb="14">
      <t>マタ</t>
    </rPh>
    <rPh sb="19" eb="20">
      <t>ネン</t>
    </rPh>
    <rPh sb="21" eb="22">
      <t>オオ</t>
    </rPh>
    <rPh sb="23" eb="24">
      <t>ホウ</t>
    </rPh>
    <rPh sb="25" eb="27">
      <t>ニッスウ</t>
    </rPh>
    <phoneticPr fontId="6"/>
  </si>
  <si>
    <t>■　開館の有無（令和4年4月1日時点）</t>
    <rPh sb="2" eb="4">
      <t>カイカン</t>
    </rPh>
    <rPh sb="5" eb="7">
      <t>ウム</t>
    </rPh>
    <rPh sb="8" eb="10">
      <t>レイワ</t>
    </rPh>
    <rPh sb="11" eb="12">
      <t>ネン</t>
    </rPh>
    <rPh sb="13" eb="14">
      <t>ガツ</t>
    </rPh>
    <rPh sb="15" eb="16">
      <t>ニチ</t>
    </rPh>
    <rPh sb="16" eb="18">
      <t>ジテン</t>
    </rPh>
    <phoneticPr fontId="6"/>
  </si>
  <si>
    <t>空調設備等の改修・増設事業（本体機器の更新・増設）</t>
    <phoneticPr fontId="6"/>
  </si>
  <si>
    <t>空調設備等の改修・増設事業（空調部品交換・保守点検）</t>
    <phoneticPr fontId="6"/>
  </si>
  <si>
    <t>様式1</t>
    <rPh sb="0" eb="2">
      <t>ヨウシキ</t>
    </rPh>
    <phoneticPr fontId="6"/>
  </si>
  <si>
    <t>様式3</t>
    <rPh sb="0" eb="2">
      <t>ヨウシキ</t>
    </rPh>
    <phoneticPr fontId="6"/>
  </si>
  <si>
    <t>様式2</t>
    <rPh sb="0" eb="2">
      <t>ヨウシキ</t>
    </rPh>
    <phoneticPr fontId="6"/>
  </si>
  <si>
    <t>感染対策事業</t>
    <rPh sb="0" eb="2">
      <t>カンセン</t>
    </rPh>
    <rPh sb="2" eb="4">
      <t>タイサク</t>
    </rPh>
    <rPh sb="4" eb="6">
      <t>ジギョウ</t>
    </rPh>
    <phoneticPr fontId="6"/>
  </si>
  <si>
    <t>事業始期</t>
    <rPh sb="0" eb="2">
      <t>ジギョウ</t>
    </rPh>
    <rPh sb="2" eb="4">
      <t>シキ</t>
    </rPh>
    <phoneticPr fontId="6"/>
  </si>
  <si>
    <t>事業終期</t>
    <rPh sb="0" eb="2">
      <t>ジギョウ</t>
    </rPh>
    <rPh sb="2" eb="4">
      <t>シュウキ</t>
    </rPh>
    <phoneticPr fontId="6"/>
  </si>
  <si>
    <t>環境整備事業</t>
    <rPh sb="0" eb="2">
      <t>カンキョウ</t>
    </rPh>
    <rPh sb="2" eb="6">
      <t>セイビジギョウ</t>
    </rPh>
    <phoneticPr fontId="6"/>
  </si>
  <si>
    <t>空調改修（交換・保守）</t>
    <rPh sb="0" eb="4">
      <t>クウチョウカイシュウ</t>
    </rPh>
    <rPh sb="5" eb="7">
      <t>コウカン</t>
    </rPh>
    <rPh sb="8" eb="10">
      <t>ホシュ</t>
    </rPh>
    <phoneticPr fontId="6"/>
  </si>
  <si>
    <t>空調改修（更新・増設）</t>
    <rPh sb="0" eb="4">
      <t>クウチョウカイシュウ</t>
    </rPh>
    <rPh sb="5" eb="7">
      <t>コウシン</t>
    </rPh>
    <rPh sb="8" eb="10">
      <t>ゾウセツ</t>
    </rPh>
    <phoneticPr fontId="6"/>
  </si>
  <si>
    <t>配信等支援</t>
    <rPh sb="0" eb="2">
      <t>ハイシン</t>
    </rPh>
    <rPh sb="2" eb="3">
      <t>トウ</t>
    </rPh>
    <rPh sb="3" eb="5">
      <t>シエン</t>
    </rPh>
    <phoneticPr fontId="6"/>
  </si>
  <si>
    <t>配信環境整備</t>
    <rPh sb="0" eb="2">
      <t>ハイシン</t>
    </rPh>
    <rPh sb="2" eb="4">
      <t>カンキョウ</t>
    </rPh>
    <rPh sb="4" eb="6">
      <t>セイビ</t>
    </rPh>
    <phoneticPr fontId="6"/>
  </si>
  <si>
    <t>■施設の主体</t>
    <rPh sb="1" eb="3">
      <t>シセツ</t>
    </rPh>
    <rPh sb="4" eb="6">
      <t>シュタイ</t>
    </rPh>
    <phoneticPr fontId="6"/>
  </si>
  <si>
    <t>（※令和4年2月1日～令和5年1月31日）</t>
    <rPh sb="2" eb="4">
      <t>レイワ</t>
    </rPh>
    <rPh sb="5" eb="6">
      <t>ネン</t>
    </rPh>
    <rPh sb="7" eb="8">
      <t>ガツ</t>
    </rPh>
    <rPh sb="9" eb="10">
      <t>ニチ</t>
    </rPh>
    <rPh sb="11" eb="13">
      <t>レイワ</t>
    </rPh>
    <phoneticPr fontId="6"/>
  </si>
  <si>
    <t>様式5</t>
    <rPh sb="0" eb="2">
      <t>ヨウシキ</t>
    </rPh>
    <phoneticPr fontId="6"/>
  </si>
  <si>
    <t>法人番号</t>
    <rPh sb="0" eb="2">
      <t>ホウジン</t>
    </rPh>
    <rPh sb="2" eb="4">
      <t>バンゴウ</t>
    </rPh>
    <phoneticPr fontId="6"/>
  </si>
  <si>
    <t>仕入税額控除</t>
    <rPh sb="0" eb="2">
      <t>シイ</t>
    </rPh>
    <rPh sb="2" eb="4">
      <t>ゼイガク</t>
    </rPh>
    <rPh sb="4" eb="6">
      <t>コウジョ</t>
    </rPh>
    <phoneticPr fontId="6"/>
  </si>
  <si>
    <t>施設の所在地</t>
    <rPh sb="0" eb="2">
      <t>シセツ</t>
    </rPh>
    <rPh sb="3" eb="6">
      <t>ショザイチ</t>
    </rPh>
    <phoneticPr fontId="6"/>
  </si>
  <si>
    <t>　　企画展等の継続実施実績あり（2020年又は2021年に1回以上）</t>
    <rPh sb="2" eb="5">
      <t>キカクテン</t>
    </rPh>
    <rPh sb="5" eb="6">
      <t>トウ</t>
    </rPh>
    <rPh sb="7" eb="9">
      <t>ケイゾク</t>
    </rPh>
    <rPh sb="9" eb="11">
      <t>ジッシ</t>
    </rPh>
    <rPh sb="11" eb="13">
      <t>ジッセキ</t>
    </rPh>
    <rPh sb="20" eb="21">
      <t>ネン</t>
    </rPh>
    <rPh sb="21" eb="22">
      <t>マタ</t>
    </rPh>
    <rPh sb="27" eb="28">
      <t>ネン</t>
    </rPh>
    <rPh sb="30" eb="31">
      <t>カイ</t>
    </rPh>
    <rPh sb="31" eb="33">
      <t>イジョウ</t>
    </rPh>
    <phoneticPr fontId="6"/>
  </si>
  <si>
    <r>
      <t>※各換気エリアに換気設備が</t>
    </r>
    <r>
      <rPr>
        <b/>
        <u/>
        <sz val="10"/>
        <color rgb="FFFF0000"/>
        <rFont val="ＭＳ ゴシック"/>
        <family val="3"/>
        <charset val="128"/>
      </rPr>
      <t>複数</t>
    </r>
    <r>
      <rPr>
        <b/>
        <sz val="10"/>
        <color rgb="FFFF0000"/>
        <rFont val="ＭＳ ゴシック"/>
        <family val="3"/>
        <charset val="128"/>
      </rPr>
      <t>設置されている場合、必ず記入してください。</t>
    </r>
    <rPh sb="1" eb="2">
      <t>カク</t>
    </rPh>
    <rPh sb="2" eb="4">
      <t>カンキ</t>
    </rPh>
    <rPh sb="8" eb="10">
      <t>カンキ</t>
    </rPh>
    <rPh sb="10" eb="12">
      <t>セツビ</t>
    </rPh>
    <rPh sb="13" eb="15">
      <t>フクスウ</t>
    </rPh>
    <rPh sb="15" eb="17">
      <t>セッチ</t>
    </rPh>
    <rPh sb="22" eb="24">
      <t>バアイ</t>
    </rPh>
    <rPh sb="25" eb="26">
      <t>カナラ</t>
    </rPh>
    <rPh sb="27" eb="29">
      <t>キニュウ</t>
    </rPh>
    <phoneticPr fontId="6"/>
  </si>
  <si>
    <t>（様式第１）</t>
    <rPh sb="1" eb="3">
      <t>ヨウシキ</t>
    </rPh>
    <rPh sb="3" eb="4">
      <t>ダイ</t>
    </rPh>
    <phoneticPr fontId="6"/>
  </si>
  <si>
    <t>申　請　者</t>
    <rPh sb="0" eb="1">
      <t>サル</t>
    </rPh>
    <rPh sb="2" eb="3">
      <t>ショウ</t>
    </rPh>
    <rPh sb="4" eb="5">
      <t>モノ</t>
    </rPh>
    <phoneticPr fontId="6"/>
  </si>
  <si>
    <t>所　在　地</t>
    <rPh sb="0" eb="1">
      <t>ショ</t>
    </rPh>
    <rPh sb="2" eb="3">
      <t>ザイ</t>
    </rPh>
    <rPh sb="4" eb="5">
      <t>チ</t>
    </rPh>
    <phoneticPr fontId="6"/>
  </si>
  <si>
    <t>令和3年度文化芸術振興費補助金（文化施設の活動継続・発展等支援事業）　
交付申請書</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コウフ</t>
    </rPh>
    <rPh sb="38" eb="41">
      <t>シンセイショ</t>
    </rPh>
    <phoneticPr fontId="6"/>
  </si>
  <si>
    <t>　令和3年度文化芸術振興費補助金（文化施設の活動継続・発展等支援事業）について、補助金の交付を受けたいので、補助金等に係る予算の執行の適正化に関する法律第5条の規定により、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シセツ</t>
    </rPh>
    <rPh sb="22" eb="24">
      <t>カツドウ</t>
    </rPh>
    <rPh sb="24" eb="26">
      <t>ケイゾク</t>
    </rPh>
    <rPh sb="27" eb="29">
      <t>ハッテン</t>
    </rPh>
    <rPh sb="29" eb="30">
      <t>トウ</t>
    </rPh>
    <rPh sb="30" eb="32">
      <t>シエン</t>
    </rPh>
    <rPh sb="32" eb="34">
      <t>ジギョウ</t>
    </rPh>
    <rPh sb="40" eb="43">
      <t>ホジョキン</t>
    </rPh>
    <rPh sb="44" eb="46">
      <t>コウフ</t>
    </rPh>
    <rPh sb="47" eb="48">
      <t>ウ</t>
    </rPh>
    <rPh sb="54" eb="57">
      <t>ホジョキン</t>
    </rPh>
    <rPh sb="57" eb="58">
      <t>トウ</t>
    </rPh>
    <rPh sb="59" eb="60">
      <t>カカ</t>
    </rPh>
    <rPh sb="61" eb="63">
      <t>ヨサン</t>
    </rPh>
    <rPh sb="64" eb="66">
      <t>シッコウ</t>
    </rPh>
    <rPh sb="67" eb="70">
      <t>テキセイカ</t>
    </rPh>
    <rPh sb="71" eb="72">
      <t>カン</t>
    </rPh>
    <rPh sb="74" eb="76">
      <t>ホウリツ</t>
    </rPh>
    <rPh sb="76" eb="77">
      <t>ダイ</t>
    </rPh>
    <rPh sb="78" eb="79">
      <t>ジョウ</t>
    </rPh>
    <rPh sb="80" eb="82">
      <t>キテイ</t>
    </rPh>
    <rPh sb="86" eb="90">
      <t>カンケイショルイ</t>
    </rPh>
    <rPh sb="91" eb="92">
      <t>ソ</t>
    </rPh>
    <rPh sb="94" eb="96">
      <t>カキ</t>
    </rPh>
    <rPh sb="100" eb="102">
      <t>シンセイ</t>
    </rPh>
    <phoneticPr fontId="6"/>
  </si>
  <si>
    <t>補助対象経費の配分</t>
    <rPh sb="0" eb="4">
      <t>ホジョタイショウ</t>
    </rPh>
    <rPh sb="4" eb="6">
      <t>ケイヒ</t>
    </rPh>
    <rPh sb="7" eb="9">
      <t>ハイブン</t>
    </rPh>
    <phoneticPr fontId="6"/>
  </si>
  <si>
    <t>交付を受けようとする
補助金の額</t>
    <rPh sb="0" eb="2">
      <t>コウフ</t>
    </rPh>
    <rPh sb="3" eb="4">
      <t>ウ</t>
    </rPh>
    <rPh sb="11" eb="14">
      <t>ホジョキン</t>
    </rPh>
    <rPh sb="15" eb="16">
      <t>ガク</t>
    </rPh>
    <phoneticPr fontId="6"/>
  </si>
  <si>
    <t>（記載上の注意）</t>
    <rPh sb="1" eb="4">
      <t>キサイジョウ</t>
    </rPh>
    <rPh sb="5" eb="7">
      <t>チュウイ</t>
    </rPh>
    <phoneticPr fontId="6"/>
  </si>
  <si>
    <t>〇別紙として、事業内容に応じて必要な書類を添付すること。</t>
    <rPh sb="1" eb="3">
      <t>ベッシ</t>
    </rPh>
    <rPh sb="7" eb="11">
      <t>ジギョウナイヨウ</t>
    </rPh>
    <rPh sb="12" eb="13">
      <t>オウ</t>
    </rPh>
    <rPh sb="15" eb="17">
      <t>ヒツヨウ</t>
    </rPh>
    <rPh sb="18" eb="20">
      <t>ショルイ</t>
    </rPh>
    <rPh sb="21" eb="23">
      <t>テンプ</t>
    </rPh>
    <phoneticPr fontId="6"/>
  </si>
  <si>
    <t>〇用紙は日本産業規格Ａ4とする。</t>
    <rPh sb="1" eb="3">
      <t>ヨウシ</t>
    </rPh>
    <rPh sb="4" eb="6">
      <t>ニホン</t>
    </rPh>
    <rPh sb="6" eb="10">
      <t>サンギョウキカク</t>
    </rPh>
    <phoneticPr fontId="6"/>
  </si>
  <si>
    <t>〇消費税法上の課税事業者である場合は、文化芸術振興費補助金（文化施設の活動継続・
　発展等支援事業）交付要綱第4条第2項に基づき申請すること。</t>
    <rPh sb="1" eb="6">
      <t>ショウヒゼイホウジョウ</t>
    </rPh>
    <rPh sb="7" eb="12">
      <t>カゼイジギョウシャ</t>
    </rPh>
    <rPh sb="15" eb="17">
      <t>バアイ</t>
    </rPh>
    <rPh sb="19" eb="23">
      <t>ブンカゲイジュツ</t>
    </rPh>
    <rPh sb="23" eb="26">
      <t>シンコウヒ</t>
    </rPh>
    <rPh sb="26" eb="29">
      <t>ホジョキン</t>
    </rPh>
    <rPh sb="30" eb="32">
      <t>ブンカ</t>
    </rPh>
    <rPh sb="32" eb="34">
      <t>シセツ</t>
    </rPh>
    <rPh sb="35" eb="37">
      <t>カツドウ</t>
    </rPh>
    <rPh sb="37" eb="39">
      <t>ケイゾク</t>
    </rPh>
    <rPh sb="42" eb="44">
      <t>ハッテン</t>
    </rPh>
    <rPh sb="44" eb="45">
      <t>トウ</t>
    </rPh>
    <rPh sb="45" eb="47">
      <t>シエン</t>
    </rPh>
    <rPh sb="47" eb="49">
      <t>ジギョウ</t>
    </rPh>
    <rPh sb="50" eb="52">
      <t>コウフ</t>
    </rPh>
    <rPh sb="52" eb="54">
      <t>ヨウコウ</t>
    </rPh>
    <rPh sb="54" eb="55">
      <t>ダイ</t>
    </rPh>
    <rPh sb="56" eb="57">
      <t>ジョウ</t>
    </rPh>
    <rPh sb="57" eb="58">
      <t>ダイ</t>
    </rPh>
    <rPh sb="59" eb="60">
      <t>コウ</t>
    </rPh>
    <rPh sb="61" eb="62">
      <t>モト</t>
    </rPh>
    <rPh sb="64" eb="66">
      <t>シンセイ</t>
    </rPh>
    <phoneticPr fontId="6"/>
  </si>
  <si>
    <t>（様式第６）</t>
    <rPh sb="1" eb="3">
      <t>ヨウシキ</t>
    </rPh>
    <rPh sb="3" eb="4">
      <t>ダイ</t>
    </rPh>
    <phoneticPr fontId="6"/>
  </si>
  <si>
    <t>補助事業者</t>
    <rPh sb="0" eb="5">
      <t>ホジョジギョウシャ</t>
    </rPh>
    <phoneticPr fontId="6"/>
  </si>
  <si>
    <t>令和3年度文化芸術振興費補助金（文化施設の活動継続・発展等支援事業）　
実績報告書</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ジッセキ</t>
    </rPh>
    <rPh sb="38" eb="40">
      <t>ホウコク</t>
    </rPh>
    <rPh sb="40" eb="41">
      <t>ショ</t>
    </rPh>
    <phoneticPr fontId="6"/>
  </si>
  <si>
    <r>
      <t>　令和</t>
    </r>
    <r>
      <rPr>
        <u/>
        <sz val="10"/>
        <color theme="1"/>
        <rFont val="ＭＳ ゴシック"/>
        <family val="3"/>
        <charset val="128"/>
      </rPr>
      <t>　　</t>
    </r>
    <r>
      <rPr>
        <sz val="10"/>
        <color theme="1"/>
        <rFont val="ＭＳ ゴシック"/>
        <family val="3"/>
        <charset val="128"/>
      </rPr>
      <t>年</t>
    </r>
    <r>
      <rPr>
        <u/>
        <sz val="10"/>
        <color theme="1"/>
        <rFont val="ＭＳ ゴシック"/>
        <family val="3"/>
        <charset val="128"/>
      </rPr>
      <t>　　</t>
    </r>
    <r>
      <rPr>
        <sz val="10"/>
        <color theme="1"/>
        <rFont val="ＭＳ ゴシック"/>
        <family val="3"/>
        <charset val="128"/>
      </rPr>
      <t>月</t>
    </r>
    <r>
      <rPr>
        <u/>
        <sz val="10"/>
        <color theme="1"/>
        <rFont val="ＭＳ ゴシック"/>
        <family val="3"/>
        <charset val="128"/>
      </rPr>
      <t>　　</t>
    </r>
    <r>
      <rPr>
        <sz val="10"/>
        <color theme="1"/>
        <rFont val="ＭＳ ゴシック"/>
        <family val="3"/>
        <charset val="128"/>
      </rPr>
      <t>日付け</t>
    </r>
    <r>
      <rPr>
        <u/>
        <sz val="10"/>
        <color theme="1"/>
        <rFont val="ＭＳ ゴシック"/>
        <family val="3"/>
        <charset val="128"/>
      </rPr>
      <t>　　　　</t>
    </r>
    <r>
      <rPr>
        <sz val="10"/>
        <color theme="1"/>
        <rFont val="ＭＳ ゴシック"/>
        <family val="3"/>
        <charset val="128"/>
      </rPr>
      <t>第</t>
    </r>
    <r>
      <rPr>
        <u/>
        <sz val="10"/>
        <color theme="1"/>
        <rFont val="ＭＳ ゴシック"/>
        <family val="3"/>
        <charset val="128"/>
      </rPr>
      <t>　　　　</t>
    </r>
    <r>
      <rPr>
        <sz val="10"/>
        <color theme="1"/>
        <rFont val="ＭＳ ゴシック"/>
        <family val="3"/>
        <charset val="128"/>
      </rPr>
      <t>号により補助金の交付を受けた下記の事業の実績について、補助金等に係る予算の執行の適正化に関する法律第14条の規定により、下記のとおり報告します。</t>
    </r>
    <rPh sb="1" eb="3">
      <t>レイワ</t>
    </rPh>
    <rPh sb="50" eb="53">
      <t>ホジョキン</t>
    </rPh>
    <rPh sb="53" eb="54">
      <t>トウ</t>
    </rPh>
    <rPh sb="55" eb="56">
      <t>カカ</t>
    </rPh>
    <rPh sb="57" eb="59">
      <t>ヨサン</t>
    </rPh>
    <rPh sb="60" eb="62">
      <t>シッコウ</t>
    </rPh>
    <rPh sb="63" eb="66">
      <t>テキセイカ</t>
    </rPh>
    <rPh sb="67" eb="68">
      <t>カン</t>
    </rPh>
    <rPh sb="70" eb="72">
      <t>ホウリツ</t>
    </rPh>
    <rPh sb="72" eb="73">
      <t>ダイ</t>
    </rPh>
    <rPh sb="75" eb="76">
      <t>ジョウ</t>
    </rPh>
    <rPh sb="77" eb="79">
      <t>キテイ</t>
    </rPh>
    <rPh sb="83" eb="85">
      <t>カキ</t>
    </rPh>
    <rPh sb="89" eb="91">
      <t>ホウコク</t>
    </rPh>
    <phoneticPr fontId="6"/>
  </si>
  <si>
    <t>補助事業の実施期間</t>
    <rPh sb="0" eb="4">
      <t>ホジョジギョウ</t>
    </rPh>
    <rPh sb="5" eb="7">
      <t>ジッシ</t>
    </rPh>
    <rPh sb="7" eb="9">
      <t>キカン</t>
    </rPh>
    <phoneticPr fontId="6"/>
  </si>
  <si>
    <t>補助金の交付決定額と
その精算額</t>
    <rPh sb="0" eb="3">
      <t>ホジョキン</t>
    </rPh>
    <rPh sb="4" eb="8">
      <t>コウフケッテイ</t>
    </rPh>
    <rPh sb="8" eb="9">
      <t>ガク</t>
    </rPh>
    <rPh sb="13" eb="16">
      <t>セイサンガク</t>
    </rPh>
    <phoneticPr fontId="6"/>
  </si>
  <si>
    <t>交付決定額</t>
    <rPh sb="0" eb="4">
      <t>コウフケッテイ</t>
    </rPh>
    <rPh sb="4" eb="5">
      <t>ガク</t>
    </rPh>
    <phoneticPr fontId="6"/>
  </si>
  <si>
    <t>精　算　額</t>
    <rPh sb="0" eb="1">
      <t>セイ</t>
    </rPh>
    <rPh sb="2" eb="3">
      <t>サン</t>
    </rPh>
    <rPh sb="4" eb="5">
      <t>ガク</t>
    </rPh>
    <phoneticPr fontId="6"/>
  </si>
  <si>
    <t>不　用　額</t>
    <rPh sb="0" eb="1">
      <t>フ</t>
    </rPh>
    <rPh sb="2" eb="3">
      <t>ヨウ</t>
    </rPh>
    <rPh sb="4" eb="5">
      <t>ガク</t>
    </rPh>
    <phoneticPr fontId="6"/>
  </si>
  <si>
    <t>（添付書類）</t>
    <rPh sb="1" eb="3">
      <t>テンプ</t>
    </rPh>
    <rPh sb="3" eb="5">
      <t>ショルイ</t>
    </rPh>
    <phoneticPr fontId="6"/>
  </si>
  <si>
    <t>(2) 補助事業の実施内容</t>
    <rPh sb="4" eb="8">
      <t>ホジョジギョウ</t>
    </rPh>
    <rPh sb="9" eb="11">
      <t>ジッシ</t>
    </rPh>
    <rPh sb="11" eb="13">
      <t>ナイヨウ</t>
    </rPh>
    <phoneticPr fontId="6"/>
  </si>
  <si>
    <t>(3) 補助事業の経過及び成果を証する書類並びに写真等の資料</t>
    <rPh sb="4" eb="8">
      <t>ホジョジギョウ</t>
    </rPh>
    <rPh sb="9" eb="11">
      <t>ケイカ</t>
    </rPh>
    <rPh sb="11" eb="12">
      <t>オヨ</t>
    </rPh>
    <rPh sb="13" eb="15">
      <t>セイカ</t>
    </rPh>
    <rPh sb="16" eb="17">
      <t>ショウ</t>
    </rPh>
    <rPh sb="19" eb="21">
      <t>ショルイ</t>
    </rPh>
    <rPh sb="21" eb="22">
      <t>ナラ</t>
    </rPh>
    <rPh sb="24" eb="26">
      <t>シャシン</t>
    </rPh>
    <rPh sb="26" eb="27">
      <t>トウ</t>
    </rPh>
    <rPh sb="28" eb="30">
      <t>シリョウ</t>
    </rPh>
    <phoneticPr fontId="6"/>
  </si>
  <si>
    <t>(4) その他</t>
    <rPh sb="6" eb="7">
      <t>タ</t>
    </rPh>
    <phoneticPr fontId="6"/>
  </si>
  <si>
    <t>(1) 補助事業経費収支精算書（交付申請書添付書類「補助事業に係る収支予算書」の
　　様式に準じる）</t>
    <rPh sb="4" eb="8">
      <t>ホジョジギョウ</t>
    </rPh>
    <rPh sb="8" eb="10">
      <t>ケイヒ</t>
    </rPh>
    <rPh sb="10" eb="12">
      <t>シュウシ</t>
    </rPh>
    <rPh sb="12" eb="15">
      <t>セイサンショ</t>
    </rPh>
    <rPh sb="16" eb="21">
      <t>コウフシンセイショ</t>
    </rPh>
    <rPh sb="21" eb="23">
      <t>テンプ</t>
    </rPh>
    <rPh sb="23" eb="25">
      <t>ショルイ</t>
    </rPh>
    <rPh sb="26" eb="30">
      <t>ホジョジギョウ</t>
    </rPh>
    <rPh sb="31" eb="32">
      <t>カカ</t>
    </rPh>
    <rPh sb="33" eb="35">
      <t>シュウシ</t>
    </rPh>
    <rPh sb="35" eb="38">
      <t>ヨサンショ</t>
    </rPh>
    <rPh sb="43" eb="45">
      <t>ヨウシキ</t>
    </rPh>
    <rPh sb="46" eb="47">
      <t>ジュン</t>
    </rPh>
    <phoneticPr fontId="6"/>
  </si>
  <si>
    <t>事業の成果（結果）</t>
    <rPh sb="0" eb="2">
      <t>ジギョウ</t>
    </rPh>
    <rPh sb="3" eb="5">
      <t>セイカ</t>
    </rPh>
    <rPh sb="6" eb="8">
      <t>ケッカ</t>
    </rPh>
    <phoneticPr fontId="6"/>
  </si>
  <si>
    <t>＜補助事業経費収支精算書＞</t>
    <phoneticPr fontId="6"/>
  </si>
  <si>
    <t>金額</t>
    <rPh sb="0" eb="2">
      <t>キンガク</t>
    </rPh>
    <phoneticPr fontId="6"/>
  </si>
  <si>
    <t>本事業による国庫補助額（C）</t>
    <rPh sb="0" eb="3">
      <t>ホンジギョウ</t>
    </rPh>
    <rPh sb="6" eb="8">
      <t>コッコ</t>
    </rPh>
    <rPh sb="8" eb="10">
      <t>ホジョ</t>
    </rPh>
    <rPh sb="10" eb="11">
      <t>ガク</t>
    </rPh>
    <phoneticPr fontId="6"/>
  </si>
  <si>
    <t>総事業費
（支出総額）</t>
    <rPh sb="0" eb="4">
      <t>ソウジギョウヒ</t>
    </rPh>
    <rPh sb="6" eb="8">
      <t>シシュツ</t>
    </rPh>
    <rPh sb="8" eb="10">
      <t>ソウガク</t>
    </rPh>
    <phoneticPr fontId="6"/>
  </si>
  <si>
    <t>補助対象経費計</t>
    <rPh sb="0" eb="6">
      <t>ホジョタイショウケイヒ</t>
    </rPh>
    <rPh sb="6" eb="7">
      <t>ケイ</t>
    </rPh>
    <phoneticPr fontId="6"/>
  </si>
  <si>
    <t>国庫補助額</t>
    <rPh sb="0" eb="2">
      <t>コッコ</t>
    </rPh>
    <rPh sb="2" eb="4">
      <t>ホジョ</t>
    </rPh>
    <rPh sb="4" eb="5">
      <t>ガク</t>
    </rPh>
    <phoneticPr fontId="6"/>
  </si>
  <si>
    <t>(4)②配信等環境整備支援
（上限額2,000万円）</t>
    <rPh sb="4" eb="7">
      <t>ハイシントウ</t>
    </rPh>
    <rPh sb="7" eb="11">
      <t>カンキョウセイビ</t>
    </rPh>
    <rPh sb="11" eb="13">
      <t>シエン</t>
    </rPh>
    <rPh sb="15" eb="18">
      <t>ジョウゲンガク</t>
    </rPh>
    <rPh sb="23" eb="24">
      <t>マン</t>
    </rPh>
    <rPh sb="24" eb="25">
      <t>エン</t>
    </rPh>
    <phoneticPr fontId="6"/>
  </si>
  <si>
    <t>＜支出内訳明細書＞</t>
    <rPh sb="1" eb="3">
      <t>シシュツ</t>
    </rPh>
    <rPh sb="3" eb="5">
      <t>ウチワケ</t>
    </rPh>
    <rPh sb="5" eb="7">
      <t>メイサイ</t>
    </rPh>
    <rPh sb="7" eb="8">
      <t>ショ</t>
    </rPh>
    <phoneticPr fontId="6"/>
  </si>
  <si>
    <t>国庫補助額</t>
    <rPh sb="0" eb="2">
      <t>コッコ</t>
    </rPh>
    <rPh sb="2" eb="5">
      <t>ホジョガク</t>
    </rPh>
    <phoneticPr fontId="6"/>
  </si>
  <si>
    <t>▼支出の部　→詳細は＜支出内訳明細＞（様式6-3-1、様式6-3-2）に記載</t>
    <rPh sb="1" eb="3">
      <t>シシュツ</t>
    </rPh>
    <rPh sb="4" eb="5">
      <t>ブ</t>
    </rPh>
    <rPh sb="7" eb="9">
      <t>ショウサイ</t>
    </rPh>
    <rPh sb="11" eb="13">
      <t>シシュツ</t>
    </rPh>
    <rPh sb="13" eb="15">
      <t>ウチワケ</t>
    </rPh>
    <rPh sb="15" eb="17">
      <t>メイサイ</t>
    </rPh>
    <rPh sb="19" eb="21">
      <t>ヨウシキ</t>
    </rPh>
    <rPh sb="27" eb="29">
      <t>ヨウシキ</t>
    </rPh>
    <rPh sb="36" eb="38">
      <t>キサイ</t>
    </rPh>
    <phoneticPr fontId="6"/>
  </si>
  <si>
    <t>（様式第３）</t>
    <rPh sb="1" eb="3">
      <t>ヨウシキ</t>
    </rPh>
    <rPh sb="3" eb="4">
      <t>ダイ</t>
    </rPh>
    <phoneticPr fontId="6"/>
  </si>
  <si>
    <t>令和3年度文化芸術振興費補助金（文化施設の活動継続・発展等支援事業）　
計画変更承認申請書</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ケイカク</t>
    </rPh>
    <rPh sb="38" eb="40">
      <t>ヘンコウ</t>
    </rPh>
    <rPh sb="40" eb="42">
      <t>ショウニン</t>
    </rPh>
    <rPh sb="42" eb="45">
      <t>シンセイショ</t>
    </rPh>
    <phoneticPr fontId="6"/>
  </si>
  <si>
    <r>
      <t>　令和</t>
    </r>
    <r>
      <rPr>
        <u/>
        <sz val="10"/>
        <color theme="1"/>
        <rFont val="ＭＳ ゴシック"/>
        <family val="3"/>
        <charset val="128"/>
      </rPr>
      <t>　　</t>
    </r>
    <r>
      <rPr>
        <sz val="10"/>
        <color theme="1"/>
        <rFont val="ＭＳ ゴシック"/>
        <family val="3"/>
        <charset val="128"/>
      </rPr>
      <t>年</t>
    </r>
    <r>
      <rPr>
        <u/>
        <sz val="10"/>
        <color theme="1"/>
        <rFont val="ＭＳ ゴシック"/>
        <family val="3"/>
        <charset val="128"/>
      </rPr>
      <t>　　</t>
    </r>
    <r>
      <rPr>
        <sz val="10"/>
        <color theme="1"/>
        <rFont val="ＭＳ ゴシック"/>
        <family val="3"/>
        <charset val="128"/>
      </rPr>
      <t>月</t>
    </r>
    <r>
      <rPr>
        <u/>
        <sz val="10"/>
        <color theme="1"/>
        <rFont val="ＭＳ ゴシック"/>
        <family val="3"/>
        <charset val="128"/>
      </rPr>
      <t>　　</t>
    </r>
    <r>
      <rPr>
        <sz val="10"/>
        <color theme="1"/>
        <rFont val="ＭＳ ゴシック"/>
        <family val="3"/>
        <charset val="128"/>
      </rPr>
      <t>日付け</t>
    </r>
    <r>
      <rPr>
        <u/>
        <sz val="10"/>
        <color theme="1"/>
        <rFont val="ＭＳ ゴシック"/>
        <family val="3"/>
        <charset val="128"/>
      </rPr>
      <t>　　　　</t>
    </r>
    <r>
      <rPr>
        <sz val="10"/>
        <color theme="1"/>
        <rFont val="ＭＳ ゴシック"/>
        <family val="3"/>
        <charset val="128"/>
      </rPr>
      <t>第</t>
    </r>
    <r>
      <rPr>
        <u/>
        <sz val="10"/>
        <color theme="1"/>
        <rFont val="ＭＳ ゴシック"/>
        <family val="3"/>
        <charset val="128"/>
      </rPr>
      <t>　　　　</t>
    </r>
    <r>
      <rPr>
        <sz val="10"/>
        <color theme="1"/>
        <rFont val="ＭＳ ゴシック"/>
        <family val="3"/>
        <charset val="128"/>
      </rPr>
      <t>号で国庫補助金の交付の決定を受けた下記の事業について、別紙のとおり事業の内容を変更したいので、承認くださるよう関係資料を添えて申請します。</t>
    </r>
    <rPh sb="1" eb="3">
      <t>レイワ</t>
    </rPh>
    <rPh sb="25" eb="27">
      <t>コッコ</t>
    </rPh>
    <rPh sb="27" eb="30">
      <t>ホジョキン</t>
    </rPh>
    <rPh sb="31" eb="33">
      <t>コウフ</t>
    </rPh>
    <rPh sb="34" eb="36">
      <t>ケッテイ</t>
    </rPh>
    <rPh sb="37" eb="38">
      <t>ウ</t>
    </rPh>
    <rPh sb="40" eb="42">
      <t>カキ</t>
    </rPh>
    <rPh sb="43" eb="45">
      <t>ジギョウ</t>
    </rPh>
    <rPh sb="50" eb="52">
      <t>ベッシ</t>
    </rPh>
    <rPh sb="56" eb="58">
      <t>ジギョウ</t>
    </rPh>
    <rPh sb="59" eb="61">
      <t>ナイヨウ</t>
    </rPh>
    <rPh sb="62" eb="64">
      <t>ヘンコウ</t>
    </rPh>
    <rPh sb="70" eb="72">
      <t>ショウニン</t>
    </rPh>
    <rPh sb="78" eb="80">
      <t>カンケイ</t>
    </rPh>
    <rPh sb="80" eb="82">
      <t>シリョウ</t>
    </rPh>
    <rPh sb="83" eb="84">
      <t>ソ</t>
    </rPh>
    <rPh sb="86" eb="88">
      <t>シンセイ</t>
    </rPh>
    <phoneticPr fontId="6"/>
  </si>
  <si>
    <t>変更の理由</t>
    <rPh sb="0" eb="2">
      <t>ヘンコウ</t>
    </rPh>
    <rPh sb="3" eb="5">
      <t>リユウ</t>
    </rPh>
    <phoneticPr fontId="6"/>
  </si>
  <si>
    <t>変更の内容</t>
    <rPh sb="0" eb="2">
      <t>ヘンコウ</t>
    </rPh>
    <rPh sb="3" eb="5">
      <t>ナイヨウ</t>
    </rPh>
    <phoneticPr fontId="6"/>
  </si>
  <si>
    <t>〇別紙として、事業計画書（該当部分について変更前及び変更後を2段書きするなど判別
　しやすくすること）を添付すること。</t>
    <rPh sb="1" eb="3">
      <t>ベッシ</t>
    </rPh>
    <rPh sb="7" eb="12">
      <t>ジギョウケイカクショ</t>
    </rPh>
    <rPh sb="13" eb="15">
      <t>ガイトウ</t>
    </rPh>
    <rPh sb="15" eb="17">
      <t>ブブン</t>
    </rPh>
    <rPh sb="21" eb="24">
      <t>ヘンコウマエ</t>
    </rPh>
    <rPh sb="24" eb="25">
      <t>オヨ</t>
    </rPh>
    <rPh sb="26" eb="29">
      <t>ヘンコウゴ</t>
    </rPh>
    <rPh sb="31" eb="32">
      <t>ダン</t>
    </rPh>
    <rPh sb="32" eb="33">
      <t>カ</t>
    </rPh>
    <rPh sb="38" eb="40">
      <t>ハンベツ</t>
    </rPh>
    <rPh sb="52" eb="54">
      <t>テンプ</t>
    </rPh>
    <phoneticPr fontId="6"/>
  </si>
  <si>
    <t>変更前</t>
    <rPh sb="0" eb="2">
      <t>ヘンコウ</t>
    </rPh>
    <rPh sb="2" eb="3">
      <t>マエ</t>
    </rPh>
    <phoneticPr fontId="6"/>
  </si>
  <si>
    <t>変更後</t>
    <rPh sb="0" eb="2">
      <t>ヘンコウ</t>
    </rPh>
    <rPh sb="2" eb="3">
      <t>ゴ</t>
    </rPh>
    <phoneticPr fontId="6"/>
  </si>
  <si>
    <t>変更後</t>
    <rPh sb="0" eb="3">
      <t>ヘンコウゴ</t>
    </rPh>
    <phoneticPr fontId="6"/>
  </si>
  <si>
    <t>　　（３）空調設備等改修・増設事業
         （空調部品交換・保守点検）</t>
    <rPh sb="5" eb="7">
      <t>クウチョウ</t>
    </rPh>
    <rPh sb="7" eb="9">
      <t>セツビ</t>
    </rPh>
    <rPh sb="9" eb="10">
      <t>ナド</t>
    </rPh>
    <rPh sb="10" eb="12">
      <t>カイシュウ</t>
    </rPh>
    <rPh sb="13" eb="15">
      <t>ゾウセツ</t>
    </rPh>
    <rPh sb="15" eb="17">
      <t>ジギョウ</t>
    </rPh>
    <phoneticPr fontId="6"/>
  </si>
  <si>
    <t>　　（３）空調設備等改修・増設事業
         （本体機器の更新・増設）</t>
    <rPh sb="5" eb="7">
      <t>クウチョウ</t>
    </rPh>
    <rPh sb="7" eb="9">
      <t>セツビ</t>
    </rPh>
    <rPh sb="9" eb="10">
      <t>ナド</t>
    </rPh>
    <rPh sb="10" eb="12">
      <t>カイシュウ</t>
    </rPh>
    <rPh sb="13" eb="15">
      <t>ゾウセツ</t>
    </rPh>
    <rPh sb="15" eb="17">
      <t>ジギョウ</t>
    </rPh>
    <phoneticPr fontId="6"/>
  </si>
  <si>
    <t>（※空調設備等の改修・増設事業（本体機器の更新・増設）のみ、令和4年4月1日～令和5年1月31日）</t>
    <rPh sb="2" eb="4">
      <t>クウチョウ</t>
    </rPh>
    <rPh sb="4" eb="6">
      <t>セツビ</t>
    </rPh>
    <rPh sb="6" eb="7">
      <t>トウ</t>
    </rPh>
    <rPh sb="8" eb="10">
      <t>カイシュウ</t>
    </rPh>
    <rPh sb="11" eb="13">
      <t>ゾウセツ</t>
    </rPh>
    <rPh sb="13" eb="15">
      <t>ジギョウ</t>
    </rPh>
    <rPh sb="16" eb="20">
      <t>ホンタイキキ</t>
    </rPh>
    <rPh sb="21" eb="23">
      <t>コウシン</t>
    </rPh>
    <rPh sb="24" eb="26">
      <t>ゾウセツ</t>
    </rPh>
    <rPh sb="30" eb="32">
      <t>レイワ</t>
    </rPh>
    <rPh sb="33" eb="34">
      <t>ネン</t>
    </rPh>
    <rPh sb="35" eb="36">
      <t>ガツ</t>
    </rPh>
    <rPh sb="37" eb="38">
      <t>ニチ</t>
    </rPh>
    <rPh sb="39" eb="41">
      <t>レイワ</t>
    </rPh>
    <phoneticPr fontId="6"/>
  </si>
  <si>
    <t>交付申請書</t>
    <rPh sb="0" eb="5">
      <t>コウフシンセイショ</t>
    </rPh>
    <phoneticPr fontId="6"/>
  </si>
  <si>
    <t>文書番号</t>
    <rPh sb="0" eb="2">
      <t>ブンショ</t>
    </rPh>
    <rPh sb="2" eb="4">
      <t>バンゴウ</t>
    </rPh>
    <phoneticPr fontId="6"/>
  </si>
  <si>
    <t>申請日</t>
    <rPh sb="0" eb="3">
      <t>シンセイビ</t>
    </rPh>
    <phoneticPr fontId="6"/>
  </si>
  <si>
    <t>申請者</t>
    <rPh sb="0" eb="1">
      <t>サル</t>
    </rPh>
    <rPh sb="1" eb="2">
      <t>ショウ</t>
    </rPh>
    <rPh sb="2" eb="3">
      <t>モノ</t>
    </rPh>
    <phoneticPr fontId="6"/>
  </si>
  <si>
    <t>所在地</t>
    <rPh sb="0" eb="1">
      <t>ショ</t>
    </rPh>
    <rPh sb="1" eb="2">
      <t>ザイ</t>
    </rPh>
    <rPh sb="2" eb="3">
      <t>チ</t>
    </rPh>
    <phoneticPr fontId="6"/>
  </si>
  <si>
    <t>主たる事業費</t>
    <rPh sb="0" eb="1">
      <t>シュ</t>
    </rPh>
    <rPh sb="3" eb="6">
      <t>ジギョウヒ</t>
    </rPh>
    <phoneticPr fontId="6"/>
  </si>
  <si>
    <t>着手日</t>
    <rPh sb="0" eb="3">
      <t>チャクシュビ</t>
    </rPh>
    <phoneticPr fontId="6"/>
  </si>
  <si>
    <t>完了日</t>
    <rPh sb="0" eb="3">
      <t>カンリョウビ</t>
    </rPh>
    <phoneticPr fontId="6"/>
  </si>
  <si>
    <t>交付を受けようとする補助金の額</t>
    <rPh sb="0" eb="2">
      <t>コウフ</t>
    </rPh>
    <rPh sb="3" eb="4">
      <t>ウ</t>
    </rPh>
    <rPh sb="10" eb="13">
      <t>ホジョキン</t>
    </rPh>
    <rPh sb="14" eb="15">
      <t>ガク</t>
    </rPh>
    <phoneticPr fontId="6"/>
  </si>
  <si>
    <t>計画変更承認申請書</t>
    <rPh sb="0" eb="2">
      <t>ケイカク</t>
    </rPh>
    <rPh sb="2" eb="4">
      <t>ヘンコウ</t>
    </rPh>
    <rPh sb="4" eb="6">
      <t>ショウニン</t>
    </rPh>
    <rPh sb="6" eb="9">
      <t>シンセイショ</t>
    </rPh>
    <phoneticPr fontId="6"/>
  </si>
  <si>
    <t>変更の理由</t>
    <rPh sb="0" eb="2">
      <t>ヘンコウ</t>
    </rPh>
    <rPh sb="3" eb="5">
      <t>リユウ</t>
    </rPh>
    <phoneticPr fontId="6"/>
  </si>
  <si>
    <t>変更の内容</t>
    <rPh sb="0" eb="2">
      <t>ヘンコウ</t>
    </rPh>
    <rPh sb="3" eb="5">
      <t>ナイヨウ</t>
    </rPh>
    <phoneticPr fontId="6"/>
  </si>
  <si>
    <t>増減額</t>
    <rPh sb="0" eb="3">
      <t>ゾウゲンガク</t>
    </rPh>
    <phoneticPr fontId="6"/>
  </si>
  <si>
    <t>増減額</t>
    <rPh sb="0" eb="2">
      <t>ゾウゲン</t>
    </rPh>
    <rPh sb="2" eb="3">
      <t>ガク</t>
    </rPh>
    <phoneticPr fontId="6"/>
  </si>
  <si>
    <t>様式2（変更用）</t>
    <rPh sb="0" eb="2">
      <t>ヨウシキ</t>
    </rPh>
    <rPh sb="4" eb="7">
      <t>ヘンコウヨウ</t>
    </rPh>
    <phoneticPr fontId="6"/>
  </si>
  <si>
    <t>様式3（変更用）</t>
    <rPh sb="0" eb="2">
      <t>ヨウシキ</t>
    </rPh>
    <rPh sb="4" eb="7">
      <t>ヘンコウヨウ</t>
    </rPh>
    <phoneticPr fontId="6"/>
  </si>
  <si>
    <t>増減額
（交付要望額）</t>
    <rPh sb="0" eb="3">
      <t>ゾウゲンガク</t>
    </rPh>
    <rPh sb="5" eb="7">
      <t>コウフ</t>
    </rPh>
    <rPh sb="7" eb="10">
      <t>ヨウボウガク</t>
    </rPh>
    <phoneticPr fontId="6"/>
  </si>
  <si>
    <t>補助限度額のチェック</t>
    <rPh sb="0" eb="5">
      <t>ホジョゲンドガク</t>
    </rPh>
    <phoneticPr fontId="6"/>
  </si>
  <si>
    <t>収支のチェック</t>
    <rPh sb="0" eb="2">
      <t>シュウシ</t>
    </rPh>
    <phoneticPr fontId="6"/>
  </si>
  <si>
    <t>収支一致のチェック欄</t>
    <rPh sb="0" eb="2">
      <t>シュウシ</t>
    </rPh>
    <rPh sb="2" eb="4">
      <t>イッチ</t>
    </rPh>
    <rPh sb="9" eb="10">
      <t>ラン</t>
    </rPh>
    <phoneticPr fontId="6"/>
  </si>
  <si>
    <t>補助限度額のチェック欄</t>
    <rPh sb="0" eb="5">
      <t>ホジョゲンドガク</t>
    </rPh>
    <rPh sb="10" eb="11">
      <t>ラン</t>
    </rPh>
    <phoneticPr fontId="6"/>
  </si>
  <si>
    <t>事業実施前</t>
    <rPh sb="0" eb="2">
      <t>ジギョウ</t>
    </rPh>
    <rPh sb="2" eb="4">
      <t>ジッシ</t>
    </rPh>
    <rPh sb="4" eb="5">
      <t>マエ</t>
    </rPh>
    <phoneticPr fontId="23"/>
  </si>
  <si>
    <t>交付決定からの変更の有無</t>
    <rPh sb="0" eb="4">
      <t>コウフケッテイ</t>
    </rPh>
    <rPh sb="7" eb="9">
      <t>ヘンコウ</t>
    </rPh>
    <rPh sb="10" eb="12">
      <t>ウム</t>
    </rPh>
    <phoneticPr fontId="6"/>
  </si>
  <si>
    <t>第1111号</t>
    <rPh sb="0" eb="1">
      <t>ダイ</t>
    </rPh>
    <rPh sb="5" eb="6">
      <t>ゴウ</t>
    </rPh>
    <phoneticPr fontId="6"/>
  </si>
  <si>
    <t>●●県</t>
    <rPh sb="2" eb="3">
      <t>ケン</t>
    </rPh>
    <phoneticPr fontId="6"/>
  </si>
  <si>
    <t>●●県■■市〇〇町１－１</t>
    <rPh sb="2" eb="3">
      <t>ケン</t>
    </rPh>
    <rPh sb="5" eb="6">
      <t>シ</t>
    </rPh>
    <rPh sb="8" eb="9">
      <t>チョウ</t>
    </rPh>
    <phoneticPr fontId="6"/>
  </si>
  <si>
    <t>知事</t>
    <rPh sb="0" eb="2">
      <t>チジ</t>
    </rPh>
    <phoneticPr fontId="6"/>
  </si>
  <si>
    <t>●●　■■</t>
  </si>
  <si>
    <t>第1120号</t>
    <rPh sb="0" eb="1">
      <t>ダイ</t>
    </rPh>
    <rPh sb="5" eb="6">
      <t>ゴウ</t>
    </rPh>
    <phoneticPr fontId="6"/>
  </si>
  <si>
    <t>●●県立博物館感染対策事業、●●県立博物館環境整備事業、●●県立博物館空調設備等の改修・増設事業、●●県立博物館配信等環境整備支援事業</t>
    <rPh sb="2" eb="4">
      <t>ケンリツ</t>
    </rPh>
    <rPh sb="4" eb="7">
      <t>ハクブツカン</t>
    </rPh>
    <rPh sb="7" eb="11">
      <t>カンセンタイサク</t>
    </rPh>
    <rPh sb="11" eb="13">
      <t>ジギョウ</t>
    </rPh>
    <rPh sb="21" eb="23">
      <t>カンキョウ</t>
    </rPh>
    <rPh sb="23" eb="27">
      <t>セイビジギョウ</t>
    </rPh>
    <rPh sb="35" eb="39">
      <t>クウチョウセツビ</t>
    </rPh>
    <rPh sb="39" eb="40">
      <t>トウ</t>
    </rPh>
    <rPh sb="41" eb="43">
      <t>カイシュウ</t>
    </rPh>
    <rPh sb="44" eb="46">
      <t>ゾウセツ</t>
    </rPh>
    <rPh sb="46" eb="48">
      <t>ジギョウ</t>
    </rPh>
    <rPh sb="56" eb="59">
      <t>ハイシントウ</t>
    </rPh>
    <rPh sb="59" eb="61">
      <t>カンキョウ</t>
    </rPh>
    <rPh sb="61" eb="63">
      <t>セイビ</t>
    </rPh>
    <rPh sb="63" eb="65">
      <t>シエン</t>
    </rPh>
    <rPh sb="65" eb="67">
      <t>ジギョウ</t>
    </rPh>
    <phoneticPr fontId="6"/>
  </si>
  <si>
    <t>●●県立博物館総務課</t>
    <rPh sb="7" eb="10">
      <t>ソウムカ</t>
    </rPh>
    <phoneticPr fontId="6"/>
  </si>
  <si>
    <t>■■　〇〇</t>
  </si>
  <si>
    <t>000-000-0000</t>
  </si>
  <si>
    <t>000-0000</t>
  </si>
  <si>
    <t>●●県■■市〇〇町１－１</t>
  </si>
  <si>
    <t>●●県立博物館において、ガイドラインを踏まえた感染症防止対策を推進するため、以下の事業を実施する。
●●県立博物館において、配信等に必要な機材等の環境整備を実施する。</t>
    <rPh sb="2" eb="4">
      <t>ケンリツ</t>
    </rPh>
    <rPh sb="54" eb="57">
      <t>ハクブツカン</t>
    </rPh>
    <phoneticPr fontId="6"/>
  </si>
  <si>
    <t>博物館における新型コロナウイルス感染拡大予防ガイドライン</t>
  </si>
  <si>
    <t>・施設職員のマスク（20箱）、消毒液（18ℓ）、体温計（3個）、サーモグラフィ（3台）を購入、空気清浄機（3台）を確保し、安心・安全を確保する。</t>
    <rPh sb="12" eb="13">
      <t>ハコ</t>
    </rPh>
    <rPh sb="41" eb="42">
      <t>ダイ</t>
    </rPh>
    <rPh sb="54" eb="55">
      <t>ダイ</t>
    </rPh>
    <phoneticPr fontId="6"/>
  </si>
  <si>
    <t>・来館者が利用するロビー及び展示室内の手すりやドアノブ等の抗菌等の清掃を実施し、安心・安全を確保する。
・接触機会を減らすために、オンラインチケット及びキャッシュレス決済を導入し、安心・安全を確保する。</t>
  </si>
  <si>
    <t>・来館者が滞在するロビーの空調部品の交換を実施し、安心・安全を確保する。
・トイレの洗面台の自動水栓化を実施し、安心・安全を確保する。</t>
    <rPh sb="42" eb="45">
      <t>センメンダイ</t>
    </rPh>
    <rPh sb="46" eb="48">
      <t>ジドウ</t>
    </rPh>
    <rPh sb="48" eb="50">
      <t>スイセン</t>
    </rPh>
    <rPh sb="50" eb="51">
      <t>カ</t>
    </rPh>
    <phoneticPr fontId="6"/>
  </si>
  <si>
    <t>・展示室の空調設備の本体機器の更新を行い、必要換気量を確保し、安心・安全を確保する。
　設計：令和4年4月～令和4年7月
　施工：令和4年9月～令和5年1月</t>
    <rPh sb="47" eb="49">
      <t>レイワ</t>
    </rPh>
    <rPh sb="50" eb="51">
      <t>ネン</t>
    </rPh>
    <rPh sb="54" eb="56">
      <t>レイワ</t>
    </rPh>
    <rPh sb="57" eb="58">
      <t>ネン</t>
    </rPh>
    <rPh sb="65" eb="67">
      <t>レイワ</t>
    </rPh>
    <rPh sb="68" eb="69">
      <t>ネン</t>
    </rPh>
    <rPh sb="72" eb="74">
      <t>レイワ</t>
    </rPh>
    <rPh sb="75" eb="76">
      <t>ネン</t>
    </rPh>
    <phoneticPr fontId="6"/>
  </si>
  <si>
    <t>・映像及び音声配信等に必要な配信機材（カメラ、動画編集用パソコン、モニター、編集機器、照明器具）を購入する。</t>
    <rPh sb="23" eb="25">
      <t>ドウガ</t>
    </rPh>
    <rPh sb="25" eb="28">
      <t>ヘンシュウヨウ</t>
    </rPh>
    <phoneticPr fontId="6"/>
  </si>
  <si>
    <t>・映像配信に必要な、無線LAN環境を整備し、既存の配信プラットフォームを利用し、配信事業を実施する。（プラットフォームの利用経費は、6カ月分を計上。）</t>
    <rPh sb="18" eb="20">
      <t>セイビ</t>
    </rPh>
    <rPh sb="22" eb="24">
      <t>キゾン</t>
    </rPh>
    <rPh sb="40" eb="42">
      <t>ハイシン</t>
    </rPh>
    <rPh sb="42" eb="44">
      <t>ジギョウ</t>
    </rPh>
    <rPh sb="45" eb="47">
      <t>ジッシ</t>
    </rPh>
    <rPh sb="60" eb="62">
      <t>リヨウ</t>
    </rPh>
    <rPh sb="62" eb="64">
      <t>ケイヒ</t>
    </rPh>
    <rPh sb="71" eb="73">
      <t>ケイジョウ</t>
    </rPh>
    <phoneticPr fontId="6"/>
  </si>
  <si>
    <t>●●県予算　12,653,000円
うち新型コロナウイルス感染症対応地方創生臨時交付金10,122,000円</t>
    <rPh sb="2" eb="3">
      <t>ケン</t>
    </rPh>
    <phoneticPr fontId="6"/>
  </si>
  <si>
    <t>マスク</t>
    <phoneticPr fontId="6"/>
  </si>
  <si>
    <t>箱</t>
    <rPh sb="0" eb="1">
      <t>ハコ</t>
    </rPh>
    <phoneticPr fontId="6"/>
  </si>
  <si>
    <t>消毒液</t>
    <rPh sb="0" eb="3">
      <t>ショウドクエキ</t>
    </rPh>
    <phoneticPr fontId="6"/>
  </si>
  <si>
    <t>ℓ</t>
    <phoneticPr fontId="6"/>
  </si>
  <si>
    <t>非接触体温計</t>
    <rPh sb="0" eb="3">
      <t>ヒセッショク</t>
    </rPh>
    <rPh sb="3" eb="6">
      <t>タイオンケイ</t>
    </rPh>
    <phoneticPr fontId="6"/>
  </si>
  <si>
    <t>個</t>
    <rPh sb="0" eb="1">
      <t>コ</t>
    </rPh>
    <phoneticPr fontId="6"/>
  </si>
  <si>
    <t>サーモグラフィ</t>
    <phoneticPr fontId="6"/>
  </si>
  <si>
    <t>台</t>
    <rPh sb="0" eb="1">
      <t>ダイ</t>
    </rPh>
    <phoneticPr fontId="6"/>
  </si>
  <si>
    <t>空気清浄機</t>
    <rPh sb="0" eb="5">
      <t>クウキセイジョウキ</t>
    </rPh>
    <phoneticPr fontId="6"/>
  </si>
  <si>
    <t>抗菌等清掃</t>
    <rPh sb="0" eb="2">
      <t>コウキン</t>
    </rPh>
    <rPh sb="2" eb="3">
      <t>トウ</t>
    </rPh>
    <rPh sb="3" eb="5">
      <t>セイソウ</t>
    </rPh>
    <phoneticPr fontId="6"/>
  </si>
  <si>
    <t>式</t>
    <rPh sb="0" eb="1">
      <t>シキ</t>
    </rPh>
    <phoneticPr fontId="6"/>
  </si>
  <si>
    <t>オンラインチケットシステム導入</t>
    <rPh sb="13" eb="15">
      <t>ドウニュウ</t>
    </rPh>
    <phoneticPr fontId="6"/>
  </si>
  <si>
    <t>キャッシュレス決済システム導入</t>
    <rPh sb="7" eb="9">
      <t>ケッサイ</t>
    </rPh>
    <rPh sb="13" eb="15">
      <t>ドウニュウ</t>
    </rPh>
    <phoneticPr fontId="6"/>
  </si>
  <si>
    <t>カメラ</t>
    <phoneticPr fontId="6"/>
  </si>
  <si>
    <t>動画編集用パソコン</t>
    <rPh sb="0" eb="2">
      <t>ドウガ</t>
    </rPh>
    <rPh sb="2" eb="5">
      <t>ヘンシュウヨウ</t>
    </rPh>
    <phoneticPr fontId="6"/>
  </si>
  <si>
    <t>モニター</t>
    <phoneticPr fontId="6"/>
  </si>
  <si>
    <t>編集機器</t>
    <rPh sb="0" eb="2">
      <t>ヘンシュウ</t>
    </rPh>
    <rPh sb="2" eb="4">
      <t>キキ</t>
    </rPh>
    <phoneticPr fontId="6"/>
  </si>
  <si>
    <t>照明器具</t>
    <rPh sb="0" eb="4">
      <t>ショウメイキグ</t>
    </rPh>
    <phoneticPr fontId="6"/>
  </si>
  <si>
    <t>無線LAN環境工事</t>
    <rPh sb="0" eb="5">
      <t>ムセンラン</t>
    </rPh>
    <rPh sb="5" eb="7">
      <t>カンキョウ</t>
    </rPh>
    <rPh sb="7" eb="9">
      <t>コウジ</t>
    </rPh>
    <phoneticPr fontId="6"/>
  </si>
  <si>
    <t>配信プラットフォームの利用料</t>
    <rPh sb="0" eb="2">
      <t>ハイシン</t>
    </rPh>
    <rPh sb="11" eb="14">
      <t>リヨウリョウ</t>
    </rPh>
    <phoneticPr fontId="6"/>
  </si>
  <si>
    <t>月</t>
    <rPh sb="0" eb="1">
      <t>ツキ</t>
    </rPh>
    <phoneticPr fontId="6"/>
  </si>
  <si>
    <t>トイレ洗面台自動水栓改修</t>
    <phoneticPr fontId="6"/>
  </si>
  <si>
    <t xml:space="preserve">空調設備部品取り換え修理 </t>
    <phoneticPr fontId="6"/>
  </si>
  <si>
    <t>換気設備（全熱交換器）改修工事一式</t>
    <phoneticPr fontId="6"/>
  </si>
  <si>
    <t>換気設備（ユニット型空調機）改修工事一式</t>
    <phoneticPr fontId="6"/>
  </si>
  <si>
    <t>換気設備（天井換気扇）改修工事一式</t>
    <phoneticPr fontId="6"/>
  </si>
  <si>
    <t>展示室１及び２</t>
  </si>
  <si>
    <t>セミナー室</t>
  </si>
  <si>
    <t>①</t>
    <phoneticPr fontId="6"/>
  </si>
  <si>
    <t>②</t>
    <phoneticPr fontId="6"/>
  </si>
  <si>
    <t>全熱交換機</t>
    <phoneticPr fontId="6"/>
  </si>
  <si>
    <t>ユニット型空調機</t>
    <phoneticPr fontId="6"/>
  </si>
  <si>
    <t>展示室１及び２</t>
    <phoneticPr fontId="6"/>
  </si>
  <si>
    <t>セミナー室</t>
    <phoneticPr fontId="6"/>
  </si>
  <si>
    <t>全熱交換機（既存）</t>
    <phoneticPr fontId="6"/>
  </si>
  <si>
    <t>天井換気扇（増設）</t>
    <phoneticPr fontId="6"/>
  </si>
  <si>
    <t>●●県立博物館</t>
    <rPh sb="2" eb="4">
      <t>ケンリツ</t>
    </rPh>
    <rPh sb="4" eb="7">
      <t>ハクブツカン</t>
    </rPh>
    <phoneticPr fontId="6"/>
  </si>
  <si>
    <t>●●県■■市</t>
  </si>
  <si>
    <t>【需用費】</t>
  </si>
  <si>
    <t>手袋</t>
    <rPh sb="0" eb="2">
      <t>テブクロ</t>
    </rPh>
    <phoneticPr fontId="6"/>
  </si>
  <si>
    <t>双</t>
    <rPh sb="0" eb="1">
      <t>ソウ</t>
    </rPh>
    <phoneticPr fontId="6"/>
  </si>
  <si>
    <t>変更により増（減）額
すべき国庫補助金の額</t>
    <rPh sb="0" eb="2">
      <t>ヘンコウ</t>
    </rPh>
    <rPh sb="5" eb="6">
      <t>ゾウ</t>
    </rPh>
    <rPh sb="7" eb="8">
      <t>ゲン</t>
    </rPh>
    <rPh sb="9" eb="10">
      <t>ガク</t>
    </rPh>
    <rPh sb="14" eb="16">
      <t>コッコ</t>
    </rPh>
    <rPh sb="16" eb="19">
      <t>ホジョキン</t>
    </rPh>
    <rPh sb="20" eb="21">
      <t>ガク</t>
    </rPh>
    <phoneticPr fontId="6"/>
  </si>
  <si>
    <t>換気設備（全熱交換器）改修工事一式</t>
  </si>
  <si>
    <t>感染対策に必要な手袋を追加で購入する必要があるため。
換気設備（全熱交換器）改修工事等の経費が入札の結果、減額となり、補助対象経費の総額が20％以上減額となるため。
無線LAN環境整備工事に遅れが生じ、配信等環境整備事業（環境整備支援）の事業期間の延長が必要となったため。</t>
    <rPh sb="0" eb="4">
      <t>カンセンタイサク</t>
    </rPh>
    <rPh sb="5" eb="7">
      <t>ヒツヨウ</t>
    </rPh>
    <rPh sb="8" eb="10">
      <t>テブクロ</t>
    </rPh>
    <rPh sb="11" eb="13">
      <t>ツイカ</t>
    </rPh>
    <rPh sb="14" eb="16">
      <t>コウニュウ</t>
    </rPh>
    <rPh sb="18" eb="20">
      <t>ヒツヨウ</t>
    </rPh>
    <rPh sb="42" eb="43">
      <t>トウ</t>
    </rPh>
    <rPh sb="44" eb="46">
      <t>ケイヒ</t>
    </rPh>
    <rPh sb="47" eb="49">
      <t>ニュウサツ</t>
    </rPh>
    <rPh sb="50" eb="52">
      <t>ケッカ</t>
    </rPh>
    <rPh sb="53" eb="55">
      <t>ゲンガク</t>
    </rPh>
    <rPh sb="59" eb="61">
      <t>ホジョ</t>
    </rPh>
    <rPh sb="61" eb="63">
      <t>タイショウ</t>
    </rPh>
    <rPh sb="63" eb="65">
      <t>ケイヒ</t>
    </rPh>
    <rPh sb="66" eb="68">
      <t>ソウガク</t>
    </rPh>
    <rPh sb="72" eb="74">
      <t>イジョウ</t>
    </rPh>
    <rPh sb="74" eb="76">
      <t>ゲンガク</t>
    </rPh>
    <rPh sb="83" eb="88">
      <t>ムセンラン</t>
    </rPh>
    <rPh sb="88" eb="90">
      <t>カンキョウ</t>
    </rPh>
    <rPh sb="90" eb="92">
      <t>セイビ</t>
    </rPh>
    <rPh sb="92" eb="94">
      <t>コウジ</t>
    </rPh>
    <rPh sb="95" eb="96">
      <t>オク</t>
    </rPh>
    <rPh sb="98" eb="99">
      <t>ショウ</t>
    </rPh>
    <rPh sb="119" eb="123">
      <t>ジギョウキカン</t>
    </rPh>
    <rPh sb="124" eb="126">
      <t>エンチョウ</t>
    </rPh>
    <rPh sb="127" eb="129">
      <t>ヒツヨウ</t>
    </rPh>
    <phoneticPr fontId="6"/>
  </si>
  <si>
    <t>・感染対策事業
　手袋の追加購入
・空調設備等の改修・増設事業（本体機器の更新・増設）
　入札による事業費の減額（18,660,000円⇒12,660,000円）
・配信等環境整備事業（環境整備支援）
　事業期間の延長（完了日：令和4年12月31日⇒令和5年1月31日）</t>
    <rPh sb="1" eb="7">
      <t>カンセンタイサクジギョウ</t>
    </rPh>
    <rPh sb="9" eb="11">
      <t>テブクロ</t>
    </rPh>
    <rPh sb="12" eb="14">
      <t>ツイカ</t>
    </rPh>
    <rPh sb="14" eb="16">
      <t>コウニュウ</t>
    </rPh>
    <rPh sb="45" eb="47">
      <t>ニュウサツ</t>
    </rPh>
    <rPh sb="50" eb="53">
      <t>ジギョウヒ</t>
    </rPh>
    <rPh sb="54" eb="56">
      <t>ゲンガク</t>
    </rPh>
    <rPh sb="67" eb="68">
      <t>エン</t>
    </rPh>
    <rPh sb="79" eb="80">
      <t>エン</t>
    </rPh>
    <rPh sb="83" eb="85">
      <t>ハイシン</t>
    </rPh>
    <rPh sb="85" eb="86">
      <t>トウ</t>
    </rPh>
    <rPh sb="86" eb="88">
      <t>カンキョウ</t>
    </rPh>
    <rPh sb="88" eb="90">
      <t>セイビ</t>
    </rPh>
    <rPh sb="90" eb="92">
      <t>ジギョウ</t>
    </rPh>
    <rPh sb="93" eb="95">
      <t>カンキョウ</t>
    </rPh>
    <rPh sb="95" eb="97">
      <t>セイビ</t>
    </rPh>
    <rPh sb="97" eb="99">
      <t>シエン</t>
    </rPh>
    <rPh sb="102" eb="106">
      <t>ジギョウキカン</t>
    </rPh>
    <rPh sb="107" eb="109">
      <t>エンチョウ</t>
    </rPh>
    <rPh sb="110" eb="113">
      <t>カンリョウビ</t>
    </rPh>
    <rPh sb="114" eb="116">
      <t>レイワ</t>
    </rPh>
    <rPh sb="117" eb="118">
      <t>ネン</t>
    </rPh>
    <rPh sb="120" eb="121">
      <t>ガツ</t>
    </rPh>
    <rPh sb="123" eb="124">
      <t>ニチ</t>
    </rPh>
    <rPh sb="125" eb="127">
      <t>レイワ</t>
    </rPh>
    <rPh sb="128" eb="129">
      <t>ネン</t>
    </rPh>
    <rPh sb="130" eb="131">
      <t>ガツ</t>
    </rPh>
    <rPh sb="133" eb="134">
      <t>ニチ</t>
    </rPh>
    <phoneticPr fontId="6"/>
  </si>
  <si>
    <t>×</t>
  </si>
  <si>
    <t>箱</t>
  </si>
  <si>
    <t>ℓ</t>
  </si>
  <si>
    <t>個</t>
  </si>
  <si>
    <t>台</t>
  </si>
  <si>
    <t>マスク</t>
  </si>
  <si>
    <t>消毒液</t>
  </si>
  <si>
    <t>非接触体温計</t>
  </si>
  <si>
    <t>サーモグラフィ</t>
  </si>
  <si>
    <t>空気清浄機</t>
  </si>
  <si>
    <t>式</t>
  </si>
  <si>
    <t>抗菌等清掃</t>
  </si>
  <si>
    <t>オンラインチケットシステム導入</t>
  </si>
  <si>
    <t>キャッシュレス決済システム導入</t>
  </si>
  <si>
    <t>カメラ</t>
  </si>
  <si>
    <t>動画編集用パソコン</t>
  </si>
  <si>
    <t>モニター</t>
  </si>
  <si>
    <t>編集機器</t>
  </si>
  <si>
    <t>照明器具</t>
  </si>
  <si>
    <t>月</t>
  </si>
  <si>
    <t>無線LAN環境工事</t>
  </si>
  <si>
    <t>配信プラットフォームの利用料</t>
  </si>
  <si>
    <t>【請負費】</t>
    <rPh sb="1" eb="3">
      <t>ウケオイ</t>
    </rPh>
    <rPh sb="3" eb="4">
      <t>ヒ</t>
    </rPh>
    <phoneticPr fontId="6"/>
  </si>
  <si>
    <t>トイレ洗面台自動水栓改修</t>
  </si>
  <si>
    <t xml:space="preserve">空調設備部品取り換え修理 </t>
  </si>
  <si>
    <t>換気設備（ユニット型空調機）改修工事一式</t>
  </si>
  <si>
    <t>換気設備（天井換気扇）改修工事一式</t>
  </si>
  <si>
    <t>●●県予算　9,599,300円
うち新型コロナウイルス感染症対応地方創生臨時交付金7,679,000円</t>
    <phoneticPr fontId="6"/>
  </si>
  <si>
    <t>①</t>
  </si>
  <si>
    <t>②</t>
  </si>
  <si>
    <t>全熱交換機</t>
  </si>
  <si>
    <t>ユニット型空調機</t>
  </si>
  <si>
    <t>全熱交換機（既存）</t>
  </si>
  <si>
    <t>天井換気扇（増設）</t>
  </si>
  <si>
    <t>第1150号</t>
    <rPh sb="0" eb="1">
      <t>ダイ</t>
    </rPh>
    <rPh sb="5" eb="6">
      <t>ゴウ</t>
    </rPh>
    <phoneticPr fontId="6"/>
  </si>
  <si>
    <t>第2150号</t>
    <rPh sb="0" eb="1">
      <t>ダイ</t>
    </rPh>
    <rPh sb="5" eb="6">
      <t>ゴウ</t>
    </rPh>
    <phoneticPr fontId="6"/>
  </si>
  <si>
    <t>・施設職員のマスク（20箱）、消毒液（18ℓ）、体温計（3個）、サーモグラフィ（3台）、手袋（50双）を購入、空気清浄機（3台）を確保し、安心・安全を確保した。</t>
    <rPh sb="44" eb="46">
      <t>テブクロ</t>
    </rPh>
    <rPh sb="49" eb="50">
      <t>ソウ</t>
    </rPh>
    <phoneticPr fontId="6"/>
  </si>
  <si>
    <t>・来館者が利用するロビー及び展示室内の手すりやドアノブ等の抗菌等の清掃を実施し、安心・安全を確保した。
・接触機会を減らすために、オンラインチケット及びキャッシュレス決済を導入し、安心・安全を確保した。</t>
    <phoneticPr fontId="6"/>
  </si>
  <si>
    <t>・来館者が滞在するロビーの空調部品の交換を実施し、安心・安全を確保した。
・トイレの洗面台の自動水栓化を実施し、安心・安全を確保した。</t>
    <phoneticPr fontId="6"/>
  </si>
  <si>
    <t>・展示室の空調設備の本体機器の更新を行い、必要換気量を確保し、安心・安全を確保した。
　設計：令和4年4月～令和4年7月
　施工：令和4年9月～令和5年1月</t>
    <phoneticPr fontId="6"/>
  </si>
  <si>
    <t>・映像及び音声配信等に必要な配信機材（カメラ、動画編集用パソコン、モニター、編集機器、照明器具）を購入した。</t>
    <phoneticPr fontId="6"/>
  </si>
  <si>
    <t>・映像配信に必要な、無線LAN環境を整備し、既存の配信プラットフォームを利用し、配信事業を実施した。（プラットフォームの利用経費は、6カ月分を計上。）</t>
    <phoneticPr fontId="6"/>
  </si>
  <si>
    <t>添付書類</t>
    <rPh sb="0" eb="2">
      <t>テンプ</t>
    </rPh>
    <rPh sb="2" eb="4">
      <t>ショルイ</t>
    </rPh>
    <phoneticPr fontId="6"/>
  </si>
  <si>
    <r>
      <t>・施設職員のマスク（20箱）、消毒液（18ℓ）、体温計（3個）、サーモグラフィ（3台）、</t>
    </r>
    <r>
      <rPr>
        <sz val="10"/>
        <color rgb="FFFF0000"/>
        <rFont val="ＭＳ ゴシック"/>
        <family val="3"/>
        <charset val="128"/>
      </rPr>
      <t>手袋（50双）</t>
    </r>
    <r>
      <rPr>
        <sz val="10"/>
        <color theme="1"/>
        <rFont val="ＭＳ ゴシック"/>
        <family val="3"/>
        <charset val="128"/>
      </rPr>
      <t>を購入、空気清浄機（3台）を確保し、安心・安全を確保する。</t>
    </r>
    <rPh sb="44" eb="46">
      <t>テブクロ</t>
    </rPh>
    <rPh sb="49" eb="50">
      <t>ソウ</t>
    </rPh>
    <phoneticPr fontId="6"/>
  </si>
  <si>
    <r>
      <t>●●県予算　</t>
    </r>
    <r>
      <rPr>
        <sz val="8"/>
        <color rgb="FFFF0000"/>
        <rFont val="ＭＳ ゴシック"/>
        <family val="3"/>
        <charset val="128"/>
      </rPr>
      <t>9,640,900円</t>
    </r>
    <r>
      <rPr>
        <sz val="8"/>
        <color theme="1"/>
        <rFont val="ＭＳ ゴシック"/>
        <family val="3"/>
        <charset val="128"/>
      </rPr>
      <t xml:space="preserve">
うち新型コロナウイルス感染症対応地方創生臨時交付金</t>
    </r>
    <r>
      <rPr>
        <sz val="8"/>
        <color rgb="FFFF0000"/>
        <rFont val="ＭＳ ゴシック"/>
        <family val="3"/>
        <charset val="128"/>
      </rPr>
      <t>7,712,000円</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</si>
</sst>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quot;#,##0&quot;円&quot;"/>
    <numFmt numFmtId="177" formatCode="#,##0;&quot;△ &quot;#,##0"/>
    <numFmt numFmtId="178" formatCode="[$]ggge&quot;年&quot;m&quot;月&quot;d&quot;日&quot;;@" x16r2:formatCode16="[$-ja-JP-x-gannen]ggge&quot;年&quot;m&quot;月&quot;d&quot;日&quot;;@"/>
    <numFmt numFmtId="179" formatCode="#,##0&quot;円&quot;"/>
    <numFmt numFmtId="180" formatCode="[$-411]ggge&quot;年&quot;m&quot;月&quot;d&quot;日&quot;;@"/>
    <numFmt numFmtId="181" formatCode="#,##0_ "/>
    <numFmt numFmtId="182" formatCode="[$-411]ge\.m\.d;@"/>
    <numFmt numFmtId="183" formatCode="0_ "/>
    <numFmt numFmtId="184" formatCode="#,##0&quot;日&quot;"/>
    <numFmt numFmtId="185" formatCode="#,##0&quot;名&quot;"/>
    <numFmt numFmtId="186" formatCode="#,##0&quot;件&quot;"/>
    <numFmt numFmtId="187" formatCode="[$-411]ggge&quot;年&quot;m&quot;月&quot;"/>
    <numFmt numFmtId="188" formatCode="#,##0.0_ "/>
    <numFmt numFmtId="189" formatCode="#,##0&quot;円&quot;;&quot;△ &quot;#,##0&quot;円&quot;"/>
  </numFmts>
  <fonts count="4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9"/>
      <color theme="1"/>
      <name val="游ゴシック"/>
      <family val="2"/>
      <scheme val="minor"/>
    </font>
    <font>
      <u/>
      <sz val="9"/>
      <color theme="1"/>
      <name val="ＭＳ ゴシック"/>
      <family val="3"/>
      <charset val="128"/>
    </font>
    <font>
      <sz val="10"/>
      <color theme="1"/>
      <name val="ＭＳ ゴシック"/>
      <family val="3"/>
      <charset val="128"/>
    </font>
    <font>
      <sz val="10"/>
      <color theme="1"/>
      <name val="游ゴシック"/>
      <family val="2"/>
      <scheme val="minor"/>
    </font>
    <font>
      <b/>
      <sz val="9"/>
      <color indexed="81"/>
      <name val="ＭＳ Ｐゴシック"/>
      <family val="3"/>
      <charset val="128"/>
    </font>
    <font>
      <sz val="11"/>
      <color theme="1"/>
      <name val="游ゴシック"/>
      <family val="2"/>
      <scheme val="minor"/>
    </font>
    <font>
      <b/>
      <sz val="11"/>
      <color rgb="FFFA7D00"/>
      <name val="游ゴシック"/>
      <family val="2"/>
      <charset val="128"/>
      <scheme val="minor"/>
    </font>
    <font>
      <b/>
      <sz val="9"/>
      <color indexed="81"/>
      <name val="MS P ゴシック"/>
      <family val="3"/>
      <charset val="128"/>
    </font>
    <font>
      <b/>
      <sz val="11"/>
      <color theme="1"/>
      <name val="ＭＳ ゴシック"/>
      <family val="3"/>
      <charset val="128"/>
    </font>
    <font>
      <sz val="11"/>
      <color rgb="FF000000"/>
      <name val="ＭＳ Ｐゴシック"/>
      <family val="3"/>
      <charset val="128"/>
    </font>
    <font>
      <sz val="10"/>
      <name val="游ゴシック"/>
      <family val="2"/>
      <charset val="128"/>
      <scheme val="minor"/>
    </font>
    <font>
      <sz val="10"/>
      <color theme="1"/>
      <name val="游ゴシック"/>
      <family val="2"/>
      <charset val="128"/>
      <scheme val="minor"/>
    </font>
    <font>
      <b/>
      <sz val="10"/>
      <color rgb="FFFF0000"/>
      <name val="ＭＳ ゴシック"/>
      <family val="3"/>
      <charset val="128"/>
    </font>
    <font>
      <b/>
      <u/>
      <sz val="10"/>
      <color rgb="FFFF0000"/>
      <name val="ＭＳ ゴシック"/>
      <family val="3"/>
      <charset val="128"/>
    </font>
    <font>
      <sz val="6"/>
      <name val="游ゴシック"/>
      <family val="2"/>
      <charset val="128"/>
      <scheme val="minor"/>
    </font>
    <font>
      <sz val="18"/>
      <color theme="3"/>
      <name val="游ゴシック Light"/>
      <family val="2"/>
      <charset val="128"/>
      <scheme val="major"/>
    </font>
    <font>
      <sz val="6"/>
      <color theme="1"/>
      <name val="ＭＳ ゴシック"/>
      <family val="3"/>
      <charset val="128"/>
    </font>
    <font>
      <sz val="11"/>
      <color theme="1"/>
      <name val="游ゴシック"/>
      <family val="3"/>
      <charset val="128"/>
      <scheme val="minor"/>
    </font>
    <font>
      <sz val="11"/>
      <name val="ＭＳ ゴシック"/>
      <family val="3"/>
      <charset val="128"/>
    </font>
    <font>
      <sz val="12"/>
      <name val="ＭＳ ゴシック"/>
      <family val="3"/>
      <charset val="128"/>
    </font>
    <font>
      <sz val="11"/>
      <name val="ＭＳ Ｐ明朝"/>
      <family val="1"/>
      <charset val="128"/>
    </font>
    <font>
      <sz val="12"/>
      <color theme="1"/>
      <name val="ＭＳ ゴシック"/>
      <family val="3"/>
      <charset val="128"/>
    </font>
    <font>
      <sz val="12"/>
      <color rgb="FFFF0000"/>
      <name val="ＭＳ ゴシック"/>
      <family val="3"/>
      <charset val="128"/>
    </font>
    <font>
      <sz val="10"/>
      <name val="ＭＳ ゴシック"/>
      <family val="3"/>
      <charset val="128"/>
    </font>
    <font>
      <sz val="8"/>
      <color theme="1"/>
      <name val="ＭＳ ゴシック"/>
      <family val="3"/>
      <charset val="128"/>
    </font>
    <font>
      <u/>
      <sz val="10"/>
      <color theme="1"/>
      <name val="ＭＳ ゴシック"/>
      <family val="3"/>
      <charset val="128"/>
    </font>
    <font>
      <b/>
      <sz val="10"/>
      <color theme="1"/>
      <name val="ＭＳ ゴシック"/>
      <family val="3"/>
      <charset val="128"/>
    </font>
    <font>
      <b/>
      <sz val="11"/>
      <color theme="1"/>
      <name val="游ゴシック"/>
      <family val="2"/>
      <scheme val="minor"/>
    </font>
    <font>
      <b/>
      <sz val="9"/>
      <color theme="1"/>
      <name val="ＭＳ ゴシック"/>
      <family val="3"/>
      <charset val="128"/>
    </font>
    <font>
      <sz val="9"/>
      <color rgb="FFFF0000"/>
      <name val="ＭＳ ゴシック"/>
      <family val="3"/>
      <charset val="128"/>
    </font>
    <font>
      <b/>
      <sz val="9"/>
      <color rgb="FFFF0000"/>
      <name val="ＭＳ ゴシック"/>
      <family val="3"/>
      <charset val="128"/>
    </font>
    <font>
      <sz val="9"/>
      <color rgb="FFFF0000"/>
      <name val="游ゴシック"/>
      <family val="2"/>
      <scheme val="minor"/>
    </font>
    <font>
      <sz val="11"/>
      <color rgb="FFFF0000"/>
      <name val="游ゴシック"/>
      <family val="2"/>
      <scheme val="minor"/>
    </font>
    <font>
      <sz val="10"/>
      <color rgb="FFFF0000"/>
      <name val="ＭＳ ゴシック"/>
      <family val="3"/>
      <charset val="128"/>
    </font>
    <font>
      <sz val="8"/>
      <color rgb="FFFF0000"/>
      <name val="ＭＳ 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6795556505021"/>
        <bgColor indexed="64"/>
      </patternFill>
    </fill>
  </fills>
  <borders count="9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bottom style="double">
        <color auto="1"/>
      </bottom>
      <diagonal/>
    </border>
    <border>
      <left style="medium">
        <color indexed="64"/>
      </left>
      <right/>
      <top/>
      <bottom style="double">
        <color auto="1"/>
      </bottom>
      <diagonal/>
    </border>
    <border>
      <left/>
      <right style="medium">
        <color indexed="64"/>
      </right>
      <top/>
      <bottom style="double">
        <color auto="1"/>
      </bottom>
      <diagonal/>
    </border>
    <border>
      <left style="medium">
        <color indexed="64"/>
      </left>
      <right style="thin">
        <color indexed="64"/>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auto="1"/>
      </bottom>
      <diagonal/>
    </border>
    <border>
      <left style="thin">
        <color auto="1"/>
      </left>
      <right style="medium">
        <color indexed="64"/>
      </right>
      <top style="thin">
        <color auto="1"/>
      </top>
      <bottom style="double">
        <color auto="1"/>
      </bottom>
      <diagonal/>
    </border>
    <border>
      <left style="thin">
        <color auto="1"/>
      </left>
      <right/>
      <top style="double">
        <color auto="1"/>
      </top>
      <bottom style="medium">
        <color indexed="64"/>
      </bottom>
      <diagonal/>
    </border>
    <border>
      <left/>
      <right style="thin">
        <color auto="1"/>
      </right>
      <top style="double">
        <color auto="1"/>
      </top>
      <bottom style="medium">
        <color indexed="64"/>
      </bottom>
      <diagonal/>
    </border>
    <border>
      <left/>
      <right style="medium">
        <color indexed="64"/>
      </right>
      <top style="double">
        <color auto="1"/>
      </top>
      <bottom style="medium">
        <color indexed="64"/>
      </bottom>
      <diagonal/>
    </border>
    <border>
      <left style="medium">
        <color auto="1"/>
      </left>
      <right/>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ck">
        <color auto="1"/>
      </right>
      <top/>
      <bottom/>
      <diagonal/>
    </border>
    <border>
      <left style="thick">
        <color auto="1"/>
      </left>
      <right/>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right style="medium">
        <color indexed="64"/>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4">
    <xf numFmtId="0" fontId="0" fillId="0" borderId="0"/>
    <xf numFmtId="0" fontId="5" fillId="0" borderId="0">
      <alignment vertical="center"/>
    </xf>
    <xf numFmtId="0" fontId="5" fillId="0" borderId="0">
      <alignment vertical="center"/>
    </xf>
    <xf numFmtId="38" fontId="14" fillId="0" borderId="0" applyFont="0" applyFill="0" applyBorder="0" applyAlignment="0" applyProtection="0">
      <alignment vertical="center"/>
    </xf>
    <xf numFmtId="0" fontId="4" fillId="0" borderId="0">
      <alignment vertical="center"/>
    </xf>
    <xf numFmtId="0" fontId="14"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cellStyleXfs>
  <cellXfs count="631">
    <xf numFmtId="0" fontId="0" fillId="0" borderId="0" xfId="0"/>
    <xf numFmtId="0" fontId="7" fillId="0" borderId="0" xfId="1" applyFont="1">
      <alignment vertical="center"/>
    </xf>
    <xf numFmtId="0" fontId="8" fillId="0" borderId="0" xfId="1" applyFont="1">
      <alignment vertical="center"/>
    </xf>
    <xf numFmtId="177" fontId="8" fillId="0" borderId="14" xfId="1" applyNumberFormat="1" applyFont="1" applyBorder="1" applyAlignment="1">
      <alignment vertical="center" shrinkToFit="1"/>
    </xf>
    <xf numFmtId="0" fontId="8" fillId="0" borderId="13" xfId="1" applyFont="1" applyBorder="1" applyAlignment="1">
      <alignment vertical="center" shrinkToFit="1"/>
    </xf>
    <xf numFmtId="0" fontId="8" fillId="0" borderId="2" xfId="1" applyFont="1" applyBorder="1" applyAlignment="1">
      <alignment vertical="center" shrinkToFit="1"/>
    </xf>
    <xf numFmtId="0" fontId="7" fillId="0" borderId="1" xfId="1" applyFont="1" applyBorder="1">
      <alignment vertical="center"/>
    </xf>
    <xf numFmtId="0" fontId="8" fillId="0" borderId="6" xfId="1" applyFont="1" applyBorder="1" applyAlignment="1" applyProtection="1">
      <alignment vertical="center" shrinkToFit="1"/>
      <protection locked="0"/>
    </xf>
    <xf numFmtId="176" fontId="8" fillId="2" borderId="11" xfId="1" applyNumberFormat="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177" fontId="8" fillId="2" borderId="14" xfId="1" applyNumberFormat="1" applyFont="1" applyFill="1" applyBorder="1" applyAlignment="1" applyProtection="1">
      <alignment vertical="center" shrinkToFit="1"/>
      <protection locked="0"/>
    </xf>
    <xf numFmtId="177" fontId="8" fillId="0" borderId="1" xfId="1" applyNumberFormat="1" applyFont="1" applyBorder="1">
      <alignment vertical="center"/>
    </xf>
    <xf numFmtId="0" fontId="10" fillId="0" borderId="0" xfId="1" applyFont="1">
      <alignment vertical="center"/>
    </xf>
    <xf numFmtId="0" fontId="8" fillId="0" borderId="13" xfId="1" applyFont="1" applyBorder="1">
      <alignment vertical="center"/>
    </xf>
    <xf numFmtId="0" fontId="8" fillId="0" borderId="15" xfId="1" applyFont="1" applyBorder="1">
      <alignment vertical="center"/>
    </xf>
    <xf numFmtId="0" fontId="8" fillId="0" borderId="14" xfId="1" applyFont="1" applyBorder="1">
      <alignment vertical="center"/>
    </xf>
    <xf numFmtId="0" fontId="8" fillId="0" borderId="16" xfId="1" applyFont="1" applyBorder="1" applyAlignment="1">
      <alignment vertical="center" wrapText="1"/>
    </xf>
    <xf numFmtId="0" fontId="8" fillId="0" borderId="17" xfId="1" applyFont="1" applyBorder="1" applyAlignment="1">
      <alignment vertical="center" wrapText="1"/>
    </xf>
    <xf numFmtId="0" fontId="8" fillId="0" borderId="18" xfId="1" applyFont="1" applyBorder="1" applyAlignment="1">
      <alignment vertical="center" wrapText="1"/>
    </xf>
    <xf numFmtId="177" fontId="8" fillId="0" borderId="16" xfId="1" applyNumberFormat="1" applyFont="1" applyBorder="1">
      <alignment vertical="center"/>
    </xf>
    <xf numFmtId="177" fontId="8" fillId="0" borderId="17" xfId="1" applyNumberFormat="1" applyFont="1" applyBorder="1">
      <alignment vertical="center"/>
    </xf>
    <xf numFmtId="177" fontId="8" fillId="0" borderId="18" xfId="1" applyNumberFormat="1" applyFont="1" applyBorder="1">
      <alignment vertical="center"/>
    </xf>
    <xf numFmtId="177" fontId="8" fillId="2" borderId="1" xfId="1" applyNumberFormat="1" applyFont="1" applyFill="1" applyBorder="1" applyProtection="1">
      <alignment vertical="center"/>
      <protection locked="0"/>
    </xf>
    <xf numFmtId="177" fontId="8" fillId="2" borderId="14" xfId="1" applyNumberFormat="1" applyFont="1" applyFill="1" applyBorder="1" applyProtection="1">
      <alignment vertical="center"/>
      <protection locked="0"/>
    </xf>
    <xf numFmtId="177" fontId="8" fillId="0" borderId="14" xfId="1" applyNumberFormat="1" applyFont="1" applyBorder="1">
      <alignment vertical="center"/>
    </xf>
    <xf numFmtId="177" fontId="8" fillId="0" borderId="13" xfId="1" applyNumberFormat="1" applyFont="1" applyBorder="1">
      <alignment vertical="center"/>
    </xf>
    <xf numFmtId="177" fontId="8" fillId="0" borderId="22" xfId="1" applyNumberFormat="1" applyFont="1" applyBorder="1">
      <alignment vertical="center"/>
    </xf>
    <xf numFmtId="177" fontId="8" fillId="0" borderId="13" xfId="1" applyNumberFormat="1" applyFont="1" applyFill="1" applyBorder="1" applyProtection="1">
      <alignment vertical="center"/>
    </xf>
    <xf numFmtId="0" fontId="11" fillId="0" borderId="0" xfId="1" applyFont="1">
      <alignment vertical="center"/>
    </xf>
    <xf numFmtId="0" fontId="11" fillId="0" borderId="2" xfId="0" applyFont="1" applyFill="1" applyBorder="1" applyAlignment="1">
      <alignment vertical="center"/>
    </xf>
    <xf numFmtId="0" fontId="11" fillId="0" borderId="0" xfId="0" applyFont="1" applyAlignment="1">
      <alignment vertical="center"/>
    </xf>
    <xf numFmtId="0" fontId="11" fillId="0" borderId="3" xfId="0" applyFont="1" applyFill="1" applyBorder="1" applyAlignment="1">
      <alignment vertical="center" wrapText="1"/>
    </xf>
    <xf numFmtId="0" fontId="11" fillId="0" borderId="3" xfId="0" applyFont="1" applyFill="1" applyBorder="1" applyAlignment="1">
      <alignment vertical="center"/>
    </xf>
    <xf numFmtId="0" fontId="11" fillId="0" borderId="6" xfId="1" applyFont="1" applyBorder="1" applyAlignment="1">
      <alignment horizontal="center" vertical="center"/>
    </xf>
    <xf numFmtId="0" fontId="11" fillId="0" borderId="9" xfId="1" applyFont="1" applyBorder="1" applyAlignment="1">
      <alignment horizontal="center" vertical="center"/>
    </xf>
    <xf numFmtId="0" fontId="11" fillId="0" borderId="11" xfId="1" applyFont="1" applyBorder="1" applyAlignment="1">
      <alignment horizontal="center" vertical="center"/>
    </xf>
    <xf numFmtId="0" fontId="11" fillId="0" borderId="4" xfId="1" applyFont="1" applyBorder="1">
      <alignment vertical="center"/>
    </xf>
    <xf numFmtId="0" fontId="11" fillId="0" borderId="1" xfId="1" applyFont="1" applyBorder="1" applyAlignment="1">
      <alignment horizontal="center" vertical="center"/>
    </xf>
    <xf numFmtId="0" fontId="11" fillId="0" borderId="16" xfId="1" applyFont="1" applyBorder="1" applyAlignment="1">
      <alignment horizontal="center" vertical="center"/>
    </xf>
    <xf numFmtId="0" fontId="11" fillId="0" borderId="18" xfId="1" applyFont="1" applyBorder="1" applyAlignment="1">
      <alignment horizontal="center" vertical="center"/>
    </xf>
    <xf numFmtId="180" fontId="11" fillId="2" borderId="0" xfId="1" applyNumberFormat="1" applyFont="1" applyFill="1" applyProtection="1">
      <alignment vertical="center"/>
      <protection locked="0"/>
    </xf>
    <xf numFmtId="0" fontId="11" fillId="0" borderId="0" xfId="1" applyFont="1" applyAlignment="1">
      <alignment horizontal="right" indent="1"/>
    </xf>
    <xf numFmtId="0" fontId="11" fillId="2" borderId="0" xfId="1" applyFont="1" applyFill="1" applyAlignment="1" applyProtection="1">
      <alignment wrapText="1"/>
      <protection locked="0"/>
    </xf>
    <xf numFmtId="179" fontId="11" fillId="0" borderId="8" xfId="1" applyNumberFormat="1" applyFont="1" applyBorder="1" applyAlignment="1">
      <alignment horizontal="right" vertical="center" indent="7"/>
    </xf>
    <xf numFmtId="179" fontId="11" fillId="0" borderId="10" xfId="1" applyNumberFormat="1" applyFont="1" applyBorder="1" applyAlignment="1">
      <alignment horizontal="right" vertical="center" indent="7"/>
    </xf>
    <xf numFmtId="179" fontId="11" fillId="0" borderId="12" xfId="1" applyNumberFormat="1" applyFont="1" applyBorder="1" applyAlignment="1">
      <alignment horizontal="right" vertical="center" indent="7"/>
    </xf>
    <xf numFmtId="179" fontId="11" fillId="0" borderId="5" xfId="1" applyNumberFormat="1" applyFont="1" applyBorder="1" applyAlignment="1">
      <alignment horizontal="right" vertical="center" indent="7"/>
    </xf>
    <xf numFmtId="178" fontId="11" fillId="2" borderId="8" xfId="1" applyNumberFormat="1" applyFont="1" applyFill="1" applyBorder="1" applyAlignment="1" applyProtection="1">
      <alignment horizontal="distributed" vertical="center" indent="5"/>
      <protection locked="0"/>
    </xf>
    <xf numFmtId="178" fontId="11" fillId="2" borderId="12" xfId="1" applyNumberFormat="1" applyFont="1" applyFill="1" applyBorder="1" applyAlignment="1" applyProtection="1">
      <alignment horizontal="distributed" vertical="center" indent="5"/>
      <protection locked="0"/>
    </xf>
    <xf numFmtId="0" fontId="17" fillId="0" borderId="1" xfId="1" applyFont="1" applyBorder="1" applyAlignment="1">
      <alignment horizontal="center" vertical="center" shrinkToFit="1"/>
    </xf>
    <xf numFmtId="0" fontId="8" fillId="0" borderId="7" xfId="1" applyFont="1" applyBorder="1">
      <alignment vertical="center"/>
    </xf>
    <xf numFmtId="0" fontId="8" fillId="0" borderId="0" xfId="1" applyFont="1" applyBorder="1">
      <alignment vertical="center"/>
    </xf>
    <xf numFmtId="0" fontId="8" fillId="0" borderId="2" xfId="1" applyFont="1" applyBorder="1">
      <alignment vertical="center"/>
    </xf>
    <xf numFmtId="177" fontId="8" fillId="0" borderId="33" xfId="1" applyNumberFormat="1" applyFont="1" applyBorder="1">
      <alignment vertical="center"/>
    </xf>
    <xf numFmtId="177" fontId="8" fillId="0" borderId="34" xfId="1" applyNumberFormat="1" applyFont="1" applyBorder="1">
      <alignment vertical="center"/>
    </xf>
    <xf numFmtId="0" fontId="17" fillId="0" borderId="7" xfId="1" applyFont="1" applyBorder="1" applyAlignment="1">
      <alignment horizontal="center" vertical="center"/>
    </xf>
    <xf numFmtId="0" fontId="4" fillId="0" borderId="0" xfId="4">
      <alignment vertical="center"/>
    </xf>
    <xf numFmtId="0" fontId="19" fillId="0" borderId="0" xfId="6" applyFont="1">
      <alignment vertical="center"/>
    </xf>
    <xf numFmtId="0" fontId="20" fillId="0" borderId="0" xfId="6" applyFont="1">
      <alignment vertical="center"/>
    </xf>
    <xf numFmtId="0" fontId="20" fillId="0" borderId="0" xfId="6" applyFont="1" applyAlignment="1">
      <alignment horizontal="center" vertical="center" shrinkToFit="1"/>
    </xf>
    <xf numFmtId="181" fontId="20" fillId="0" borderId="39" xfId="6" applyNumberFormat="1" applyFont="1" applyBorder="1">
      <alignment vertical="center"/>
    </xf>
    <xf numFmtId="181" fontId="20" fillId="0" borderId="42" xfId="6" applyNumberFormat="1" applyFont="1" applyBorder="1">
      <alignment vertical="center"/>
    </xf>
    <xf numFmtId="181" fontId="20" fillId="0" borderId="33" xfId="6" applyNumberFormat="1" applyFont="1" applyBorder="1">
      <alignment vertical="center"/>
    </xf>
    <xf numFmtId="181" fontId="20" fillId="0" borderId="43" xfId="6" applyNumberFormat="1" applyFont="1" applyBorder="1">
      <alignment vertical="center"/>
    </xf>
    <xf numFmtId="181" fontId="20" fillId="0" borderId="34" xfId="6" applyNumberFormat="1" applyFont="1" applyBorder="1">
      <alignment vertical="center"/>
    </xf>
    <xf numFmtId="181" fontId="20" fillId="2" borderId="1" xfId="6" applyNumberFormat="1" applyFont="1" applyFill="1" applyBorder="1" applyProtection="1">
      <alignment vertical="center"/>
      <protection locked="0"/>
    </xf>
    <xf numFmtId="181" fontId="20" fillId="2" borderId="4" xfId="6" applyNumberFormat="1" applyFont="1" applyFill="1" applyBorder="1" applyProtection="1">
      <alignment vertical="center"/>
      <protection locked="0"/>
    </xf>
    <xf numFmtId="181" fontId="20" fillId="2" borderId="13" xfId="6" applyNumberFormat="1" applyFont="1" applyFill="1" applyBorder="1" applyProtection="1">
      <alignment vertical="center"/>
      <protection locked="0"/>
    </xf>
    <xf numFmtId="181" fontId="20" fillId="2" borderId="6" xfId="6" applyNumberFormat="1" applyFont="1" applyFill="1" applyBorder="1" applyProtection="1">
      <alignment vertical="center"/>
      <protection locked="0"/>
    </xf>
    <xf numFmtId="0" fontId="17" fillId="0" borderId="29" xfId="1" applyFont="1" applyBorder="1" applyAlignment="1">
      <alignment horizontal="center" vertical="center"/>
    </xf>
    <xf numFmtId="0" fontId="11" fillId="0" borderId="0" xfId="7" applyFont="1">
      <alignment vertical="center"/>
    </xf>
    <xf numFmtId="182" fontId="11" fillId="0" borderId="0" xfId="7" applyNumberFormat="1" applyFont="1">
      <alignment vertical="center"/>
    </xf>
    <xf numFmtId="38" fontId="11" fillId="0" borderId="0" xfId="3" applyFont="1">
      <alignment vertical="center"/>
    </xf>
    <xf numFmtId="0" fontId="11" fillId="0" borderId="0" xfId="7" applyFont="1" applyAlignment="1">
      <alignment vertical="center" wrapText="1"/>
    </xf>
    <xf numFmtId="0" fontId="11" fillId="0" borderId="0" xfId="7" applyFont="1" applyAlignment="1">
      <alignment vertical="center"/>
    </xf>
    <xf numFmtId="0" fontId="9" fillId="0" borderId="19" xfId="0" applyFont="1" applyFill="1" applyBorder="1" applyAlignment="1">
      <alignment horizontal="center" vertical="center" wrapText="1"/>
    </xf>
    <xf numFmtId="0" fontId="8" fillId="0" borderId="1" xfId="1" applyFont="1" applyFill="1" applyBorder="1" applyAlignment="1">
      <alignment horizontal="center" vertical="center" shrinkToFit="1"/>
    </xf>
    <xf numFmtId="0" fontId="8" fillId="0" borderId="19" xfId="1" applyFont="1" applyFill="1" applyBorder="1" applyAlignment="1">
      <alignment horizontal="center" vertical="center" wrapText="1"/>
    </xf>
    <xf numFmtId="0" fontId="8" fillId="0" borderId="1" xfId="1" applyFont="1" applyFill="1" applyBorder="1" applyAlignment="1">
      <alignment horizontal="center" vertical="center"/>
    </xf>
    <xf numFmtId="0" fontId="20" fillId="0" borderId="1" xfId="6" applyFont="1" applyFill="1" applyBorder="1" applyAlignment="1">
      <alignment horizontal="center" vertical="center" wrapText="1"/>
    </xf>
    <xf numFmtId="0" fontId="20" fillId="0" borderId="4" xfId="6" applyFont="1" applyFill="1" applyBorder="1" applyAlignment="1">
      <alignment horizontal="center" vertical="center" wrapText="1"/>
    </xf>
    <xf numFmtId="0" fontId="20" fillId="0" borderId="39" xfId="6" applyFont="1" applyFill="1" applyBorder="1" applyAlignment="1">
      <alignment horizontal="center" vertical="center" wrapText="1"/>
    </xf>
    <xf numFmtId="0" fontId="11" fillId="0" borderId="1" xfId="7" applyFont="1" applyFill="1" applyBorder="1" applyAlignment="1">
      <alignment horizontal="center" vertical="center"/>
    </xf>
    <xf numFmtId="0" fontId="11" fillId="0" borderId="16" xfId="7" applyFont="1" applyFill="1" applyBorder="1" applyAlignment="1">
      <alignment horizontal="center" vertical="center"/>
    </xf>
    <xf numFmtId="0" fontId="11" fillId="0" borderId="18" xfId="7" applyFont="1" applyFill="1" applyBorder="1" applyAlignment="1">
      <alignment horizontal="center" vertical="center"/>
    </xf>
    <xf numFmtId="0" fontId="8" fillId="0" borderId="0" xfId="1" applyFont="1" applyFill="1" applyBorder="1" applyAlignment="1">
      <alignment horizontal="center" vertical="center" shrinkToFit="1"/>
    </xf>
    <xf numFmtId="177" fontId="8" fillId="0" borderId="0" xfId="1" applyNumberFormat="1" applyFont="1" applyBorder="1">
      <alignment vertical="center"/>
    </xf>
    <xf numFmtId="177" fontId="8" fillId="0" borderId="0" xfId="1" applyNumberFormat="1" applyFont="1" applyFill="1" applyBorder="1">
      <alignment vertical="center"/>
    </xf>
    <xf numFmtId="0" fontId="0" fillId="2" borderId="1" xfId="0" applyFill="1" applyBorder="1" applyAlignment="1" applyProtection="1">
      <alignment vertical="center"/>
      <protection locked="0"/>
    </xf>
    <xf numFmtId="0" fontId="11" fillId="0" borderId="0" xfId="7" applyFont="1" applyAlignment="1">
      <alignment vertical="center"/>
    </xf>
    <xf numFmtId="0" fontId="11" fillId="0" borderId="1" xfId="7" applyFont="1" applyFill="1" applyBorder="1" applyAlignment="1">
      <alignment horizontal="center" vertical="center"/>
    </xf>
    <xf numFmtId="0" fontId="11" fillId="0" borderId="1" xfId="7" applyFont="1" applyFill="1" applyBorder="1" applyAlignment="1">
      <alignment horizontal="center" vertical="center" wrapText="1"/>
    </xf>
    <xf numFmtId="0" fontId="11" fillId="0" borderId="3" xfId="0" applyFont="1" applyFill="1" applyBorder="1" applyAlignment="1">
      <alignment horizontal="center" vertical="center"/>
    </xf>
    <xf numFmtId="0" fontId="8" fillId="0" borderId="3" xfId="1" applyFont="1" applyFill="1" applyBorder="1" applyAlignment="1">
      <alignment horizontal="center" vertical="center"/>
    </xf>
    <xf numFmtId="0" fontId="11" fillId="0" borderId="0" xfId="7" applyFont="1" applyAlignment="1">
      <alignment vertical="center"/>
    </xf>
    <xf numFmtId="0" fontId="11" fillId="0" borderId="1" xfId="0" applyFont="1" applyFill="1" applyBorder="1" applyAlignment="1">
      <alignment horizontal="center" vertical="center"/>
    </xf>
    <xf numFmtId="0" fontId="27" fillId="4" borderId="0" xfId="10" applyFont="1" applyFill="1">
      <alignment vertical="center"/>
    </xf>
    <xf numFmtId="38" fontId="27" fillId="4" borderId="0" xfId="11" applyFont="1" applyFill="1" applyAlignment="1">
      <alignment horizontal="right" vertical="center"/>
    </xf>
    <xf numFmtId="0" fontId="28" fillId="4" borderId="0" xfId="10" applyFont="1" applyFill="1">
      <alignment vertical="center"/>
    </xf>
    <xf numFmtId="38" fontId="28" fillId="4" borderId="0" xfId="11" applyFont="1" applyFill="1" applyAlignment="1">
      <alignment horizontal="right" vertical="center"/>
    </xf>
    <xf numFmtId="38" fontId="28" fillId="4" borderId="0" xfId="11" applyFont="1" applyFill="1" applyBorder="1" applyAlignment="1">
      <alignment horizontal="right" vertical="center"/>
    </xf>
    <xf numFmtId="0" fontId="28" fillId="4" borderId="0" xfId="10" applyFont="1" applyFill="1" applyAlignment="1">
      <alignment horizontal="distributed" vertical="center"/>
    </xf>
    <xf numFmtId="0" fontId="28" fillId="4" borderId="0" xfId="10" applyFont="1" applyFill="1" applyAlignment="1">
      <alignment horizontal="center" vertical="center"/>
    </xf>
    <xf numFmtId="0" fontId="28" fillId="4" borderId="0" xfId="10" applyFont="1" applyFill="1" applyAlignment="1">
      <alignment horizontal="left" vertical="center"/>
    </xf>
    <xf numFmtId="0" fontId="29" fillId="4" borderId="0" xfId="10" applyFont="1" applyFill="1">
      <alignment vertical="center"/>
    </xf>
    <xf numFmtId="0" fontId="27" fillId="4" borderId="0" xfId="10" applyFont="1" applyFill="1" applyAlignment="1">
      <alignment horizontal="left" vertical="center"/>
    </xf>
    <xf numFmtId="0" fontId="28" fillId="4" borderId="0" xfId="10" applyFont="1" applyFill="1" applyAlignment="1" applyProtection="1">
      <alignment horizontal="left" vertical="center"/>
      <protection locked="0"/>
    </xf>
    <xf numFmtId="0" fontId="30" fillId="4" borderId="0" xfId="10" applyFont="1" applyFill="1">
      <alignment vertical="center"/>
    </xf>
    <xf numFmtId="0" fontId="31" fillId="4" borderId="0" xfId="10" applyFont="1" applyFill="1">
      <alignment vertical="center"/>
    </xf>
    <xf numFmtId="0" fontId="27" fillId="4" borderId="0" xfId="10" applyFont="1" applyFill="1" applyAlignment="1" applyProtection="1">
      <alignment horizontal="left" vertical="center"/>
      <protection locked="0"/>
    </xf>
    <xf numFmtId="38" fontId="28" fillId="4" borderId="0" xfId="11" applyFont="1" applyFill="1" applyBorder="1" applyAlignment="1" applyProtection="1">
      <alignment horizontal="left" vertical="center"/>
      <protection locked="0"/>
    </xf>
    <xf numFmtId="0" fontId="30" fillId="4" borderId="0" xfId="10" applyFont="1" applyFill="1" applyAlignment="1" applyProtection="1">
      <alignment horizontal="left" vertical="center"/>
      <protection locked="0"/>
    </xf>
    <xf numFmtId="38" fontId="30" fillId="4" borderId="0" xfId="10" applyNumberFormat="1" applyFont="1" applyFill="1" applyAlignment="1" applyProtection="1">
      <alignment horizontal="left" vertical="center"/>
      <protection locked="0"/>
    </xf>
    <xf numFmtId="38" fontId="30" fillId="4" borderId="0" xfId="11" applyFont="1" applyFill="1" applyBorder="1" applyAlignment="1" applyProtection="1">
      <alignment horizontal="left" vertical="center"/>
      <protection locked="0"/>
    </xf>
    <xf numFmtId="0" fontId="32" fillId="4" borderId="0" xfId="10" applyFont="1" applyFill="1" applyAlignment="1" applyProtection="1">
      <alignment horizontal="left" vertical="center"/>
      <protection locked="0"/>
    </xf>
    <xf numFmtId="38" fontId="28" fillId="4" borderId="0" xfId="10" applyNumberFormat="1" applyFont="1" applyFill="1" applyAlignment="1" applyProtection="1">
      <alignment horizontal="left" vertical="center"/>
      <protection locked="0"/>
    </xf>
    <xf numFmtId="0" fontId="28" fillId="4" borderId="0" xfId="12" applyFont="1" applyFill="1" applyAlignment="1" applyProtection="1">
      <alignment horizontal="left" vertical="center"/>
      <protection locked="0"/>
    </xf>
    <xf numFmtId="0" fontId="28" fillId="4" borderId="0" xfId="12" applyFont="1" applyFill="1" applyAlignment="1">
      <alignment horizontal="left" vertical="center"/>
    </xf>
    <xf numFmtId="0" fontId="27" fillId="4" borderId="0" xfId="12" applyFont="1" applyFill="1" applyAlignment="1">
      <alignment horizontal="left" vertical="center"/>
    </xf>
    <xf numFmtId="0" fontId="27" fillId="4" borderId="0" xfId="12" applyFont="1" applyFill="1" applyAlignment="1" applyProtection="1">
      <alignment horizontal="left" vertical="center"/>
      <protection locked="0"/>
    </xf>
    <xf numFmtId="38" fontId="27" fillId="4" borderId="0" xfId="11" applyFont="1" applyFill="1" applyAlignment="1">
      <alignment horizontal="left"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184" fontId="11" fillId="2" borderId="48" xfId="7" applyNumberFormat="1" applyFont="1" applyFill="1" applyBorder="1" applyProtection="1">
      <alignment vertical="center"/>
      <protection locked="0"/>
    </xf>
    <xf numFmtId="186" fontId="11" fillId="2" borderId="48" xfId="7" applyNumberFormat="1" applyFont="1" applyFill="1" applyBorder="1" applyProtection="1">
      <alignment vertical="center"/>
      <protection locked="0"/>
    </xf>
    <xf numFmtId="0" fontId="11" fillId="0" borderId="1" xfId="0" applyFont="1" applyFill="1" applyBorder="1" applyAlignment="1">
      <alignment horizontal="center" vertical="center" wrapText="1"/>
    </xf>
    <xf numFmtId="187" fontId="11" fillId="2" borderId="4" xfId="0" applyNumberFormat="1" applyFont="1" applyFill="1" applyBorder="1" applyAlignment="1" applyProtection="1">
      <alignment horizontal="center" vertical="center"/>
      <protection locked="0"/>
    </xf>
    <xf numFmtId="0" fontId="11" fillId="2" borderId="47" xfId="7" applyFont="1" applyFill="1" applyBorder="1" applyAlignment="1" applyProtection="1">
      <alignment horizontal="center" vertical="center"/>
      <protection locked="0"/>
    </xf>
    <xf numFmtId="177" fontId="8" fillId="0" borderId="0" xfId="1" applyNumberFormat="1" applyFont="1" applyFill="1" applyBorder="1" applyAlignment="1" applyProtection="1">
      <alignment vertical="center" shrinkToFit="1"/>
    </xf>
    <xf numFmtId="0" fontId="8" fillId="0" borderId="0" xfId="1" applyFont="1" applyFill="1" applyBorder="1" applyAlignment="1" applyProtection="1">
      <alignment vertical="center" shrinkToFit="1"/>
    </xf>
    <xf numFmtId="0" fontId="21" fillId="0" borderId="0" xfId="7" applyFont="1" applyProtection="1">
      <alignment vertical="center"/>
    </xf>
    <xf numFmtId="0" fontId="7" fillId="0" borderId="1" xfId="0" applyFont="1" applyFill="1" applyBorder="1" applyAlignment="1" applyProtection="1">
      <alignment horizontal="center" vertical="center" wrapText="1"/>
    </xf>
    <xf numFmtId="0" fontId="11" fillId="5" borderId="1" xfId="7" applyFont="1" applyFill="1" applyBorder="1" applyAlignment="1">
      <alignment vertical="center" wrapText="1"/>
    </xf>
    <xf numFmtId="0" fontId="11" fillId="6" borderId="1" xfId="7" applyFont="1" applyFill="1" applyBorder="1" applyAlignment="1">
      <alignment vertical="center" wrapText="1"/>
    </xf>
    <xf numFmtId="0" fontId="11" fillId="7" borderId="1" xfId="7" applyFont="1" applyFill="1" applyBorder="1" applyAlignment="1">
      <alignment vertical="center" wrapText="1"/>
    </xf>
    <xf numFmtId="187" fontId="11" fillId="2" borderId="5" xfId="0" applyNumberFormat="1" applyFont="1" applyFill="1" applyBorder="1" applyAlignment="1" applyProtection="1">
      <alignment horizontal="center" vertical="center"/>
      <protection locked="0"/>
    </xf>
    <xf numFmtId="0" fontId="11" fillId="6" borderId="4" xfId="7" applyFont="1" applyFill="1" applyBorder="1" applyAlignment="1">
      <alignment vertical="center" wrapText="1"/>
    </xf>
    <xf numFmtId="0" fontId="11" fillId="2" borderId="0" xfId="1" applyFont="1" applyFill="1" applyAlignment="1" applyProtection="1">
      <alignment horizontal="right" vertical="center"/>
      <protection locked="0"/>
    </xf>
    <xf numFmtId="181" fontId="8" fillId="2" borderId="1" xfId="1" applyNumberFormat="1" applyFont="1" applyFill="1" applyBorder="1" applyProtection="1">
      <alignment vertical="center"/>
      <protection locked="0"/>
    </xf>
    <xf numFmtId="188" fontId="8" fillId="0" borderId="1" xfId="1" applyNumberFormat="1" applyFont="1" applyBorder="1">
      <alignment vertical="center"/>
    </xf>
    <xf numFmtId="0" fontId="17" fillId="0" borderId="1" xfId="1" applyFont="1" applyBorder="1" applyAlignment="1">
      <alignment horizontal="center" vertical="center" wrapText="1" shrinkToFit="1"/>
    </xf>
    <xf numFmtId="0" fontId="17" fillId="9" borderId="1" xfId="1" applyFont="1" applyFill="1" applyBorder="1" applyAlignment="1">
      <alignment horizontal="center" vertical="center"/>
    </xf>
    <xf numFmtId="0" fontId="11" fillId="0" borderId="1" xfId="1" applyFont="1" applyBorder="1" applyAlignment="1">
      <alignment horizontal="center" vertical="center" wrapText="1"/>
    </xf>
    <xf numFmtId="0" fontId="11" fillId="0" borderId="3" xfId="0"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1" xfId="1" applyFont="1" applyFill="1" applyBorder="1" applyAlignment="1">
      <alignment horizontal="center" vertical="center" shrinkToFit="1"/>
    </xf>
    <xf numFmtId="0" fontId="8" fillId="0" borderId="3" xfId="1"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1" applyFont="1" applyFill="1" applyAlignment="1" applyProtection="1">
      <alignment horizontal="left" wrapText="1"/>
      <protection locked="0"/>
    </xf>
    <xf numFmtId="178" fontId="11" fillId="0" borderId="12" xfId="1" applyNumberFormat="1" applyFont="1" applyFill="1" applyBorder="1" applyAlignment="1" applyProtection="1">
      <alignment horizontal="distributed" vertical="center" indent="5"/>
    </xf>
    <xf numFmtId="178" fontId="11" fillId="0" borderId="8" xfId="1" applyNumberFormat="1" applyFont="1" applyFill="1" applyBorder="1" applyAlignment="1" applyProtection="1">
      <alignment horizontal="distributed" vertical="center" indent="5"/>
    </xf>
    <xf numFmtId="178" fontId="11" fillId="0" borderId="8" xfId="1" applyNumberFormat="1" applyFont="1" applyFill="1" applyBorder="1" applyAlignment="1" applyProtection="1">
      <alignment vertical="center"/>
      <protection locked="0"/>
    </xf>
    <xf numFmtId="178" fontId="11" fillId="0" borderId="12" xfId="1" applyNumberFormat="1" applyFont="1" applyFill="1" applyBorder="1" applyAlignment="1" applyProtection="1">
      <alignment vertical="center"/>
      <protection locked="0"/>
    </xf>
    <xf numFmtId="187" fontId="11" fillId="0" borderId="4" xfId="0" applyNumberFormat="1" applyFont="1" applyFill="1" applyBorder="1" applyAlignment="1" applyProtection="1">
      <alignment horizontal="center" vertical="center"/>
      <protection locked="0"/>
    </xf>
    <xf numFmtId="187" fontId="11" fillId="0" borderId="5" xfId="0" applyNumberFormat="1"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11" fillId="0" borderId="3" xfId="0" applyFont="1" applyFill="1" applyBorder="1" applyAlignment="1" applyProtection="1">
      <alignment horizontal="center" vertical="center"/>
    </xf>
    <xf numFmtId="0" fontId="35" fillId="0" borderId="1" xfId="0" applyFont="1" applyBorder="1" applyAlignment="1">
      <alignment horizontal="center" vertical="center"/>
    </xf>
    <xf numFmtId="0" fontId="9" fillId="0" borderId="62" xfId="0" applyFont="1" applyFill="1" applyBorder="1" applyAlignment="1">
      <alignment horizontal="center" vertical="center" wrapText="1"/>
    </xf>
    <xf numFmtId="177" fontId="8" fillId="0" borderId="41" xfId="1" applyNumberFormat="1" applyFont="1" applyFill="1" applyBorder="1" applyProtection="1">
      <alignment vertical="center"/>
    </xf>
    <xf numFmtId="177" fontId="8" fillId="0" borderId="56" xfId="1" applyNumberFormat="1" applyFont="1" applyBorder="1">
      <alignment vertical="center"/>
    </xf>
    <xf numFmtId="0" fontId="8" fillId="0" borderId="69" xfId="1" applyFont="1" applyBorder="1">
      <alignment vertical="center"/>
    </xf>
    <xf numFmtId="0" fontId="8" fillId="0" borderId="70" xfId="1" applyFont="1" applyBorder="1" applyAlignment="1">
      <alignment vertical="center" wrapText="1"/>
    </xf>
    <xf numFmtId="0" fontId="8" fillId="0" borderId="71" xfId="1" applyFont="1" applyBorder="1" applyAlignment="1">
      <alignment vertical="center" wrapText="1"/>
    </xf>
    <xf numFmtId="0" fontId="8" fillId="0" borderId="72" xfId="1" applyFont="1" applyBorder="1" applyAlignment="1">
      <alignment vertical="center" wrapText="1"/>
    </xf>
    <xf numFmtId="0" fontId="8" fillId="0" borderId="42" xfId="1" applyFont="1" applyBorder="1">
      <alignment vertical="center"/>
    </xf>
    <xf numFmtId="0" fontId="8" fillId="0" borderId="39" xfId="1" applyFont="1" applyFill="1" applyBorder="1" applyAlignment="1">
      <alignment horizontal="center" vertical="center" shrinkToFit="1"/>
    </xf>
    <xf numFmtId="177" fontId="8" fillId="0" borderId="52" xfId="1" applyNumberFormat="1" applyFont="1" applyBorder="1">
      <alignment vertical="center"/>
    </xf>
    <xf numFmtId="177" fontId="8" fillId="0" borderId="69" xfId="1" applyNumberFormat="1" applyFont="1" applyBorder="1">
      <alignment vertical="center"/>
    </xf>
    <xf numFmtId="177" fontId="8" fillId="0" borderId="73" xfId="1" applyNumberFormat="1" applyFont="1" applyBorder="1">
      <alignment vertical="center"/>
    </xf>
    <xf numFmtId="177" fontId="8" fillId="0" borderId="70" xfId="1" applyNumberFormat="1" applyFont="1" applyBorder="1">
      <alignment vertical="center"/>
    </xf>
    <xf numFmtId="177" fontId="8" fillId="0" borderId="74" xfId="1" applyNumberFormat="1" applyFont="1" applyBorder="1">
      <alignment vertical="center"/>
    </xf>
    <xf numFmtId="177" fontId="8" fillId="0" borderId="71" xfId="1" applyNumberFormat="1" applyFont="1" applyBorder="1">
      <alignment vertical="center"/>
    </xf>
    <xf numFmtId="177" fontId="8" fillId="0" borderId="75" xfId="1" applyNumberFormat="1" applyFont="1" applyBorder="1">
      <alignment vertical="center"/>
    </xf>
    <xf numFmtId="177" fontId="8" fillId="0" borderId="72" xfId="1" applyNumberFormat="1" applyFont="1" applyBorder="1">
      <alignment vertical="center"/>
    </xf>
    <xf numFmtId="177" fontId="8" fillId="0" borderId="41" xfId="1" applyNumberFormat="1" applyFont="1" applyBorder="1">
      <alignment vertical="center"/>
    </xf>
    <xf numFmtId="177" fontId="8" fillId="0" borderId="42" xfId="1" applyNumberFormat="1" applyFont="1" applyBorder="1">
      <alignment vertical="center"/>
    </xf>
    <xf numFmtId="177" fontId="8" fillId="0" borderId="57" xfId="1" applyNumberFormat="1" applyFont="1" applyBorder="1">
      <alignment vertical="center"/>
    </xf>
    <xf numFmtId="177" fontId="8" fillId="0" borderId="58" xfId="1" applyNumberFormat="1" applyFont="1" applyBorder="1">
      <alignment vertical="center"/>
    </xf>
    <xf numFmtId="0" fontId="11" fillId="0" borderId="0" xfId="0" applyFont="1" applyFill="1" applyBorder="1" applyAlignment="1">
      <alignment vertical="center"/>
    </xf>
    <xf numFmtId="0" fontId="11" fillId="0" borderId="2" xfId="0" applyFont="1" applyFill="1" applyBorder="1" applyAlignment="1">
      <alignment vertical="center" wrapText="1"/>
    </xf>
    <xf numFmtId="0" fontId="35" fillId="5" borderId="76"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78" xfId="0" applyFont="1" applyFill="1" applyBorder="1" applyAlignment="1">
      <alignment horizontal="center" vertical="center" wrapText="1"/>
    </xf>
    <xf numFmtId="0" fontId="11" fillId="0" borderId="78" xfId="0" applyFont="1" applyFill="1" applyBorder="1" applyAlignment="1">
      <alignment horizontal="center" vertical="center"/>
    </xf>
    <xf numFmtId="187" fontId="11" fillId="0" borderId="38" xfId="0" applyNumberFormat="1" applyFont="1" applyFill="1" applyBorder="1" applyAlignment="1" applyProtection="1">
      <alignment horizontal="center" vertical="center"/>
    </xf>
    <xf numFmtId="187" fontId="11" fillId="0" borderId="54" xfId="0" applyNumberFormat="1" applyFont="1" applyFill="1" applyBorder="1" applyAlignment="1" applyProtection="1">
      <alignment horizontal="center" vertical="center"/>
    </xf>
    <xf numFmtId="187" fontId="11" fillId="0" borderId="38" xfId="0" applyNumberFormat="1" applyFont="1" applyFill="1" applyBorder="1" applyAlignment="1" applyProtection="1">
      <alignment horizontal="center" vertical="center"/>
      <protection locked="0"/>
    </xf>
    <xf numFmtId="187" fontId="11" fillId="0" borderId="54" xfId="0" applyNumberFormat="1" applyFont="1" applyFill="1" applyBorder="1" applyAlignment="1" applyProtection="1">
      <alignment horizontal="center" vertical="center"/>
      <protection locked="0"/>
    </xf>
    <xf numFmtId="0" fontId="11" fillId="0" borderId="0" xfId="1" applyFont="1" applyFill="1" applyAlignment="1" applyProtection="1">
      <alignment horizontal="right" vertical="center"/>
      <protection locked="0"/>
    </xf>
    <xf numFmtId="180" fontId="11" fillId="0" borderId="0" xfId="1" applyNumberFormat="1" applyFont="1" applyFill="1" applyProtection="1">
      <alignment vertical="center"/>
      <protection locked="0"/>
    </xf>
    <xf numFmtId="0" fontId="8" fillId="0" borderId="85" xfId="1" applyFont="1" applyBorder="1">
      <alignment vertical="center"/>
    </xf>
    <xf numFmtId="0" fontId="8" fillId="0" borderId="86" xfId="1" applyFont="1" applyBorder="1">
      <alignment vertical="center"/>
    </xf>
    <xf numFmtId="0" fontId="4" fillId="0" borderId="85" xfId="4" applyBorder="1">
      <alignment vertical="center"/>
    </xf>
    <xf numFmtId="0" fontId="4" fillId="0" borderId="86" xfId="4" applyBorder="1">
      <alignment vertical="center"/>
    </xf>
    <xf numFmtId="177" fontId="8" fillId="0" borderId="52" xfId="1" applyNumberFormat="1" applyFont="1" applyFill="1" applyBorder="1" applyProtection="1">
      <alignment vertical="center"/>
      <protection locked="0"/>
    </xf>
    <xf numFmtId="177" fontId="8" fillId="0" borderId="40" xfId="1" applyNumberFormat="1" applyFont="1" applyFill="1" applyBorder="1">
      <alignment vertical="center"/>
    </xf>
    <xf numFmtId="177" fontId="8" fillId="0" borderId="40" xfId="1" applyNumberFormat="1" applyFont="1" applyFill="1" applyBorder="1" applyProtection="1">
      <alignment vertical="center"/>
      <protection locked="0"/>
    </xf>
    <xf numFmtId="177" fontId="8" fillId="0" borderId="0" xfId="1" applyNumberFormat="1" applyFont="1">
      <alignment vertical="center"/>
    </xf>
    <xf numFmtId="0" fontId="17" fillId="0" borderId="1" xfId="1" applyFont="1" applyBorder="1" applyAlignment="1">
      <alignment horizontal="center" vertical="center" wrapText="1"/>
    </xf>
    <xf numFmtId="0" fontId="8" fillId="0" borderId="1" xfId="1" applyFont="1" applyBorder="1" applyAlignment="1">
      <alignment horizontal="center" vertical="center"/>
    </xf>
    <xf numFmtId="0" fontId="8" fillId="0" borderId="6" xfId="1" applyFont="1" applyFill="1" applyBorder="1" applyAlignment="1" applyProtection="1">
      <alignment vertical="center" shrinkToFit="1"/>
      <protection locked="0"/>
    </xf>
    <xf numFmtId="0" fontId="8" fillId="0" borderId="13" xfId="1" applyFont="1" applyFill="1" applyBorder="1" applyAlignment="1">
      <alignment vertical="center" shrinkToFit="1"/>
    </xf>
    <xf numFmtId="176" fontId="8" fillId="0" borderId="11" xfId="1" applyNumberFormat="1" applyFont="1" applyFill="1" applyBorder="1" applyAlignment="1" applyProtection="1">
      <alignment vertical="center" shrinkToFit="1"/>
      <protection locked="0"/>
    </xf>
    <xf numFmtId="0" fontId="8" fillId="0" borderId="2" xfId="1" applyFont="1" applyFill="1" applyBorder="1" applyAlignment="1">
      <alignment vertical="center" shrinkToFit="1"/>
    </xf>
    <xf numFmtId="0" fontId="8" fillId="0" borderId="2" xfId="1" applyFont="1" applyFill="1" applyBorder="1" applyAlignment="1" applyProtection="1">
      <alignment vertical="center" shrinkToFit="1"/>
      <protection locked="0"/>
    </xf>
    <xf numFmtId="177" fontId="8" fillId="0" borderId="14" xfId="1" applyNumberFormat="1" applyFont="1" applyFill="1" applyBorder="1" applyAlignment="1">
      <alignment vertical="center" shrinkToFit="1"/>
    </xf>
    <xf numFmtId="177" fontId="8" fillId="0" borderId="14" xfId="1" applyNumberFormat="1" applyFont="1" applyFill="1" applyBorder="1" applyAlignment="1" applyProtection="1">
      <alignment vertical="center" shrinkToFit="1"/>
      <protection locked="0"/>
    </xf>
    <xf numFmtId="177" fontId="8" fillId="0" borderId="1" xfId="1" applyNumberFormat="1" applyFont="1" applyFill="1" applyBorder="1">
      <alignment vertical="center"/>
    </xf>
    <xf numFmtId="0" fontId="8" fillId="0" borderId="0" xfId="1" applyFont="1" applyFill="1">
      <alignment vertical="center"/>
    </xf>
    <xf numFmtId="0" fontId="10" fillId="0" borderId="0" xfId="1" applyFont="1" applyFill="1">
      <alignment vertical="center"/>
    </xf>
    <xf numFmtId="0" fontId="8" fillId="0" borderId="7" xfId="1" applyFont="1" applyFill="1" applyBorder="1">
      <alignment vertical="center"/>
    </xf>
    <xf numFmtId="0" fontId="8" fillId="0" borderId="0" xfId="1" applyFont="1" applyFill="1" applyBorder="1">
      <alignment vertical="center"/>
    </xf>
    <xf numFmtId="0" fontId="8" fillId="0" borderId="2" xfId="1" applyFont="1" applyFill="1" applyBorder="1">
      <alignment vertical="center"/>
    </xf>
    <xf numFmtId="181" fontId="8" fillId="0" borderId="1" xfId="1" applyNumberFormat="1" applyFont="1" applyFill="1" applyBorder="1" applyProtection="1">
      <alignment vertical="center"/>
      <protection locked="0"/>
    </xf>
    <xf numFmtId="188" fontId="8" fillId="0" borderId="1" xfId="1" applyNumberFormat="1" applyFont="1" applyFill="1" applyBorder="1">
      <alignment vertical="center"/>
    </xf>
    <xf numFmtId="0" fontId="9" fillId="0" borderId="1" xfId="0" applyFont="1" applyFill="1" applyBorder="1" applyAlignment="1">
      <alignment horizontal="center" vertical="center"/>
    </xf>
    <xf numFmtId="0" fontId="35" fillId="0" borderId="1" xfId="0" applyFont="1" applyBorder="1" applyAlignment="1">
      <alignment horizontal="center" vertical="center"/>
    </xf>
    <xf numFmtId="0" fontId="8" fillId="0" borderId="1" xfId="1" applyFont="1" applyFill="1" applyBorder="1" applyAlignment="1">
      <alignment horizontal="center" vertical="center" shrinkToFit="1"/>
    </xf>
    <xf numFmtId="0" fontId="11" fillId="9" borderId="1" xfId="1" applyFont="1" applyFill="1" applyBorder="1" applyAlignment="1">
      <alignment horizontal="center" vertical="center"/>
    </xf>
    <xf numFmtId="0" fontId="35" fillId="0" borderId="1" xfId="1" applyFont="1" applyBorder="1" applyAlignment="1">
      <alignment horizontal="center" vertical="center" shrinkToFit="1"/>
    </xf>
    <xf numFmtId="0" fontId="11" fillId="8" borderId="1" xfId="7" applyFont="1" applyFill="1" applyBorder="1" applyAlignment="1">
      <alignment horizontal="center" vertical="center"/>
    </xf>
    <xf numFmtId="0" fontId="11" fillId="8" borderId="1" xfId="7" applyFont="1" applyFill="1" applyBorder="1" applyAlignment="1">
      <alignment vertical="center" wrapText="1"/>
    </xf>
    <xf numFmtId="0" fontId="9" fillId="0" borderId="0" xfId="0" applyFont="1" applyFill="1" applyBorder="1" applyAlignment="1">
      <alignment horizontal="center" vertical="center"/>
    </xf>
    <xf numFmtId="0" fontId="33" fillId="2" borderId="0" xfId="0" applyFont="1" applyFill="1" applyBorder="1" applyAlignment="1" applyProtection="1">
      <alignment vertical="center" wrapText="1"/>
      <protection locked="0"/>
    </xf>
    <xf numFmtId="0" fontId="0" fillId="0" borderId="0" xfId="0" applyBorder="1" applyAlignment="1">
      <alignment vertical="center"/>
    </xf>
    <xf numFmtId="0" fontId="7" fillId="9" borderId="1" xfId="1" applyFont="1" applyFill="1" applyBorder="1" applyAlignment="1">
      <alignment horizontal="center" vertical="center"/>
    </xf>
    <xf numFmtId="0" fontId="7" fillId="0" borderId="13" xfId="1" applyFont="1" applyBorder="1" applyAlignment="1">
      <alignment vertical="center" shrinkToFit="1"/>
    </xf>
    <xf numFmtId="177" fontId="7" fillId="0" borderId="14" xfId="1" applyNumberFormat="1" applyFont="1" applyFill="1" applyBorder="1" applyAlignment="1">
      <alignment vertical="center" shrinkToFit="1"/>
    </xf>
    <xf numFmtId="181" fontId="20" fillId="0" borderId="1" xfId="6" applyNumberFormat="1" applyFont="1" applyFill="1" applyBorder="1" applyProtection="1">
      <alignment vertical="center"/>
      <protection locked="0"/>
    </xf>
    <xf numFmtId="181" fontId="20" fillId="0" borderId="4" xfId="6" applyNumberFormat="1" applyFont="1" applyFill="1" applyBorder="1" applyProtection="1">
      <alignment vertical="center"/>
      <protection locked="0"/>
    </xf>
    <xf numFmtId="181" fontId="20" fillId="0" borderId="13" xfId="6" applyNumberFormat="1" applyFont="1" applyFill="1" applyBorder="1" applyProtection="1">
      <alignment vertical="center"/>
      <protection locked="0"/>
    </xf>
    <xf numFmtId="181" fontId="20" fillId="0" borderId="6" xfId="6" applyNumberFormat="1" applyFont="1" applyFill="1" applyBorder="1" applyProtection="1">
      <alignment vertical="center"/>
      <protection locked="0"/>
    </xf>
    <xf numFmtId="0" fontId="20" fillId="0" borderId="0" xfId="6" applyFont="1" applyAlignment="1" applyProtection="1">
      <alignment horizontal="center" vertical="center" shrinkToFit="1"/>
    </xf>
    <xf numFmtId="0" fontId="20" fillId="0" borderId="1" xfId="6" applyFont="1" applyFill="1" applyBorder="1" applyAlignment="1" applyProtection="1">
      <alignment horizontal="center" vertical="center" wrapText="1"/>
    </xf>
    <xf numFmtId="0" fontId="20" fillId="0" borderId="4" xfId="6" applyFont="1" applyFill="1" applyBorder="1" applyAlignment="1" applyProtection="1">
      <alignment horizontal="center" vertical="center" wrapText="1"/>
    </xf>
    <xf numFmtId="0" fontId="20" fillId="0" borderId="39" xfId="6" applyFont="1" applyFill="1" applyBorder="1" applyAlignment="1" applyProtection="1">
      <alignment horizontal="center" vertical="center" wrapText="1"/>
    </xf>
    <xf numFmtId="181" fontId="20" fillId="0" borderId="1" xfId="6" applyNumberFormat="1" applyFont="1" applyFill="1" applyBorder="1" applyProtection="1">
      <alignment vertical="center"/>
    </xf>
    <xf numFmtId="181" fontId="20" fillId="0" borderId="39" xfId="6" applyNumberFormat="1" applyFont="1" applyBorder="1" applyProtection="1">
      <alignment vertical="center"/>
    </xf>
    <xf numFmtId="181" fontId="20" fillId="0" borderId="4" xfId="6" applyNumberFormat="1" applyFont="1" applyFill="1" applyBorder="1" applyProtection="1">
      <alignment vertical="center"/>
    </xf>
    <xf numFmtId="181" fontId="20" fillId="0" borderId="13" xfId="6" applyNumberFormat="1" applyFont="1" applyFill="1" applyBorder="1" applyProtection="1">
      <alignment vertical="center"/>
    </xf>
    <xf numFmtId="181" fontId="20" fillId="0" borderId="6" xfId="6" applyNumberFormat="1" applyFont="1" applyFill="1" applyBorder="1" applyProtection="1">
      <alignment vertical="center"/>
    </xf>
    <xf numFmtId="181" fontId="20" fillId="0" borderId="42" xfId="6" applyNumberFormat="1" applyFont="1" applyBorder="1" applyProtection="1">
      <alignment vertical="center"/>
    </xf>
    <xf numFmtId="181" fontId="20" fillId="0" borderId="33" xfId="6" applyNumberFormat="1" applyFont="1" applyBorder="1" applyProtection="1">
      <alignment vertical="center"/>
    </xf>
    <xf numFmtId="181" fontId="20" fillId="0" borderId="43" xfId="6" applyNumberFormat="1" applyFont="1" applyBorder="1" applyProtection="1">
      <alignment vertical="center"/>
    </xf>
    <xf numFmtId="181" fontId="20" fillId="0" borderId="34" xfId="6" applyNumberFormat="1" applyFont="1" applyBorder="1" applyProtection="1">
      <alignment vertical="center"/>
    </xf>
    <xf numFmtId="0" fontId="20" fillId="0" borderId="0" xfId="6" applyFont="1" applyProtection="1">
      <alignment vertical="center"/>
    </xf>
    <xf numFmtId="0" fontId="8" fillId="0" borderId="0" xfId="1" applyFont="1" applyAlignment="1">
      <alignment vertical="center" shrinkToFit="1"/>
    </xf>
    <xf numFmtId="177" fontId="7" fillId="0" borderId="1" xfId="1" applyNumberFormat="1" applyFont="1" applyBorder="1" applyAlignment="1">
      <alignment vertical="center" shrinkToFit="1"/>
    </xf>
    <xf numFmtId="0" fontId="17" fillId="9" borderId="90" xfId="1" applyFont="1" applyFill="1" applyBorder="1" applyAlignment="1">
      <alignment horizontal="center" vertical="center" wrapText="1"/>
    </xf>
    <xf numFmtId="0" fontId="17" fillId="9" borderId="90" xfId="1" applyFont="1" applyFill="1" applyBorder="1" applyAlignment="1">
      <alignment horizontal="center" vertical="center"/>
    </xf>
    <xf numFmtId="0" fontId="38" fillId="0" borderId="13" xfId="1" applyFont="1" applyBorder="1" applyAlignment="1">
      <alignment vertical="center" shrinkToFit="1"/>
    </xf>
    <xf numFmtId="177" fontId="38" fillId="0" borderId="14" xfId="1" applyNumberFormat="1" applyFont="1" applyFill="1" applyBorder="1" applyAlignment="1">
      <alignment vertical="center" shrinkToFit="1"/>
    </xf>
    <xf numFmtId="0" fontId="39" fillId="0" borderId="13" xfId="1" applyFont="1" applyBorder="1" applyAlignment="1">
      <alignment horizontal="center" vertical="center" wrapText="1"/>
    </xf>
    <xf numFmtId="0" fontId="39" fillId="0" borderId="14" xfId="1" applyFont="1" applyBorder="1" applyAlignment="1">
      <alignment horizontal="center" vertical="center" wrapText="1"/>
    </xf>
    <xf numFmtId="0" fontId="8" fillId="0" borderId="0" xfId="1" applyFont="1" applyAlignment="1">
      <alignment horizontal="center" vertical="center" shrinkToFit="1"/>
    </xf>
    <xf numFmtId="0" fontId="39" fillId="0" borderId="13" xfId="1" applyFont="1" applyBorder="1" applyAlignment="1">
      <alignment horizontal="center" vertical="center" shrinkToFit="1"/>
    </xf>
    <xf numFmtId="0" fontId="39" fillId="0" borderId="14"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0" xfId="1" applyFont="1" applyBorder="1" applyAlignment="1">
      <alignment vertical="center" shrinkToFit="1"/>
    </xf>
    <xf numFmtId="177" fontId="8" fillId="0" borderId="0" xfId="1" applyNumberFormat="1" applyFont="1" applyBorder="1" applyAlignment="1">
      <alignment vertical="center" shrinkToFit="1"/>
    </xf>
    <xf numFmtId="0" fontId="38" fillId="0" borderId="6" xfId="1" applyFont="1" applyFill="1" applyBorder="1" applyAlignment="1" applyProtection="1">
      <alignment vertical="center" shrinkToFit="1"/>
      <protection locked="0"/>
    </xf>
    <xf numFmtId="176" fontId="38" fillId="0" borderId="11" xfId="1" applyNumberFormat="1" applyFont="1" applyFill="1" applyBorder="1" applyAlignment="1" applyProtection="1">
      <alignment vertical="center" shrinkToFit="1"/>
      <protection locked="0"/>
    </xf>
    <xf numFmtId="0" fontId="38" fillId="0" borderId="2" xfId="1" applyFont="1" applyFill="1" applyBorder="1" applyAlignment="1" applyProtection="1">
      <alignment vertical="center" shrinkToFit="1"/>
      <protection locked="0"/>
    </xf>
    <xf numFmtId="177" fontId="38" fillId="0" borderId="14" xfId="1" applyNumberFormat="1" applyFont="1" applyBorder="1" applyAlignment="1">
      <alignment vertical="center" shrinkToFit="1"/>
    </xf>
    <xf numFmtId="0" fontId="39" fillId="0" borderId="0" xfId="1" applyFont="1" applyAlignment="1">
      <alignment horizontal="center" vertical="center" wrapText="1"/>
    </xf>
    <xf numFmtId="0" fontId="39" fillId="0" borderId="1" xfId="1" applyFont="1" applyBorder="1" applyAlignment="1">
      <alignment horizontal="center" vertical="center" wrapText="1"/>
    </xf>
    <xf numFmtId="0" fontId="0" fillId="0" borderId="15" xfId="0" applyBorder="1" applyAlignment="1">
      <alignment horizontal="center" vertical="center" wrapText="1"/>
    </xf>
    <xf numFmtId="0" fontId="8" fillId="0" borderId="0" xfId="1"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8" fillId="0" borderId="15" xfId="1" applyFont="1" applyFill="1" applyBorder="1" applyAlignment="1">
      <alignment horizontal="center" vertical="center" wrapText="1"/>
    </xf>
    <xf numFmtId="0" fontId="8" fillId="0" borderId="15" xfId="1" applyFont="1" applyBorder="1" applyAlignment="1">
      <alignment horizontal="center" vertical="center" shrinkToFit="1"/>
    </xf>
    <xf numFmtId="0" fontId="8" fillId="0" borderId="13" xfId="1" applyFont="1" applyBorder="1" applyAlignment="1">
      <alignment horizontal="center" vertical="center" shrinkToFit="1"/>
    </xf>
    <xf numFmtId="187" fontId="42" fillId="0" borderId="54" xfId="0" applyNumberFormat="1" applyFont="1" applyFill="1" applyBorder="1" applyAlignment="1" applyProtection="1">
      <alignment horizontal="center" vertical="center"/>
      <protection locked="0"/>
    </xf>
    <xf numFmtId="177" fontId="38" fillId="0" borderId="52" xfId="1" applyNumberFormat="1" applyFont="1" applyBorder="1">
      <alignment vertical="center"/>
    </xf>
    <xf numFmtId="177" fontId="38" fillId="0" borderId="14" xfId="1" applyNumberFormat="1" applyFont="1" applyBorder="1">
      <alignment vertical="center"/>
    </xf>
    <xf numFmtId="177" fontId="38" fillId="0" borderId="73" xfId="1" applyNumberFormat="1" applyFont="1" applyBorder="1">
      <alignment vertical="center"/>
    </xf>
    <xf numFmtId="177" fontId="38" fillId="0" borderId="16" xfId="1" applyNumberFormat="1" applyFont="1" applyBorder="1">
      <alignment vertical="center"/>
    </xf>
    <xf numFmtId="177" fontId="38" fillId="0" borderId="74" xfId="1" applyNumberFormat="1" applyFont="1" applyBorder="1">
      <alignment vertical="center"/>
    </xf>
    <xf numFmtId="177" fontId="38" fillId="0" borderId="17" xfId="1" applyNumberFormat="1" applyFont="1" applyBorder="1">
      <alignment vertical="center"/>
    </xf>
    <xf numFmtId="177" fontId="38" fillId="0" borderId="56" xfId="1" applyNumberFormat="1" applyFont="1" applyBorder="1">
      <alignment vertical="center"/>
    </xf>
    <xf numFmtId="177" fontId="38" fillId="0" borderId="57" xfId="1" applyNumberFormat="1" applyFont="1" applyBorder="1">
      <alignment vertical="center"/>
    </xf>
    <xf numFmtId="177" fontId="38" fillId="0" borderId="40" xfId="1" applyNumberFormat="1" applyFont="1" applyFill="1" applyBorder="1" applyProtection="1">
      <alignment vertical="center"/>
      <protection locked="0"/>
    </xf>
    <xf numFmtId="177" fontId="38" fillId="0" borderId="41" xfId="1" applyNumberFormat="1" applyFont="1" applyFill="1" applyBorder="1" applyProtection="1">
      <alignment vertical="center"/>
    </xf>
    <xf numFmtId="0" fontId="27" fillId="4" borderId="0" xfId="10" applyFont="1" applyFill="1" applyAlignment="1">
      <alignment horizontal="left" vertical="center" wrapText="1"/>
    </xf>
    <xf numFmtId="0" fontId="26" fillId="4" borderId="0" xfId="12" applyFill="1" applyAlignment="1">
      <alignment horizontal="left" vertical="center" wrapText="1"/>
    </xf>
    <xf numFmtId="0" fontId="26" fillId="4" borderId="0" xfId="12" applyFill="1" applyAlignment="1">
      <alignment horizontal="left" vertical="center"/>
    </xf>
    <xf numFmtId="0" fontId="28" fillId="4" borderId="0" xfId="10" applyFont="1" applyFill="1" applyAlignment="1" applyProtection="1">
      <alignment horizontal="left" vertical="center" wrapText="1"/>
      <protection locked="0"/>
    </xf>
    <xf numFmtId="0" fontId="0" fillId="0" borderId="0" xfId="0" applyAlignment="1">
      <alignment horizontal="left" vertical="center" wrapText="1"/>
    </xf>
    <xf numFmtId="0" fontId="11" fillId="0" borderId="0" xfId="1" applyFont="1" applyAlignment="1">
      <alignment vertical="center" wrapText="1"/>
    </xf>
    <xf numFmtId="0" fontId="0" fillId="0" borderId="0" xfId="0" applyAlignment="1">
      <alignment vertical="center" wrapText="1"/>
    </xf>
    <xf numFmtId="0" fontId="11" fillId="0" borderId="0" xfId="1" applyFont="1" applyAlignment="1">
      <alignment horizontal="center" vertical="center"/>
    </xf>
    <xf numFmtId="0" fontId="11" fillId="2" borderId="27" xfId="1" applyFont="1" applyFill="1" applyBorder="1" applyAlignment="1" applyProtection="1">
      <alignment vertical="center"/>
      <protection locked="0"/>
    </xf>
    <xf numFmtId="0" fontId="0" fillId="2" borderId="28" xfId="0" applyFill="1" applyBorder="1" applyAlignment="1" applyProtection="1">
      <alignment vertical="center"/>
      <protection locked="0"/>
    </xf>
    <xf numFmtId="0" fontId="11" fillId="2" borderId="4" xfId="1" applyFont="1" applyFill="1" applyBorder="1" applyAlignment="1" applyProtection="1">
      <alignment vertical="center"/>
      <protection locked="0"/>
    </xf>
    <xf numFmtId="0" fontId="0" fillId="2" borderId="5" xfId="0" applyFill="1" applyBorder="1" applyAlignment="1" applyProtection="1">
      <alignment vertical="center"/>
      <protection locked="0"/>
    </xf>
    <xf numFmtId="0" fontId="11" fillId="2" borderId="4" xfId="1" applyFont="1"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11"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1" fillId="2" borderId="25" xfId="1" applyFont="1" applyFill="1" applyBorder="1" applyAlignment="1" applyProtection="1">
      <alignment vertical="center"/>
      <protection locked="0"/>
    </xf>
    <xf numFmtId="0" fontId="0" fillId="2" borderId="26" xfId="0" applyFill="1" applyBorder="1" applyAlignment="1" applyProtection="1">
      <alignment vertical="center"/>
      <protection locked="0"/>
    </xf>
    <xf numFmtId="0" fontId="11" fillId="2" borderId="4"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11" fillId="0" borderId="4" xfId="0" applyFont="1" applyFill="1"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0" fillId="2" borderId="3" xfId="0" applyFill="1" applyBorder="1" applyAlignment="1" applyProtection="1">
      <alignment vertical="center" wrapText="1"/>
      <protection locked="0"/>
    </xf>
    <xf numFmtId="0" fontId="11" fillId="0" borderId="4"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8" fillId="0" borderId="22" xfId="1" applyFont="1" applyBorder="1" applyAlignment="1">
      <alignment horizontal="center" vertical="center"/>
    </xf>
    <xf numFmtId="0" fontId="8" fillId="0" borderId="14" xfId="1" applyFont="1" applyBorder="1" applyAlignment="1">
      <alignment vertical="center" textRotation="255"/>
    </xf>
    <xf numFmtId="0" fontId="8" fillId="0" borderId="1" xfId="0" applyFont="1" applyBorder="1" applyAlignment="1">
      <alignment vertical="center" textRotation="255"/>
    </xf>
    <xf numFmtId="0" fontId="8" fillId="0" borderId="13" xfId="0" applyFont="1" applyBorder="1" applyAlignment="1">
      <alignment vertical="center" textRotation="255"/>
    </xf>
    <xf numFmtId="0" fontId="8" fillId="0" borderId="1" xfId="1"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1" applyFont="1" applyFill="1" applyBorder="1" applyAlignment="1">
      <alignment horizontal="center" vertical="center"/>
    </xf>
    <xf numFmtId="0" fontId="9" fillId="0" borderId="19" xfId="0" applyFont="1" applyFill="1" applyBorder="1" applyAlignment="1">
      <alignment horizontal="center" vertical="center"/>
    </xf>
    <xf numFmtId="0" fontId="8" fillId="0" borderId="19" xfId="1" applyFont="1" applyFill="1" applyBorder="1" applyAlignment="1">
      <alignment horizontal="center" vertical="center"/>
    </xf>
    <xf numFmtId="0" fontId="8" fillId="0" borderId="1" xfId="1" applyFont="1" applyBorder="1" applyAlignment="1">
      <alignment vertical="center" textRotation="255"/>
    </xf>
    <xf numFmtId="0" fontId="8" fillId="0" borderId="22" xfId="1" applyFont="1" applyBorder="1" applyAlignment="1">
      <alignment horizontal="center" vertical="center" wrapText="1"/>
    </xf>
    <xf numFmtId="0" fontId="8" fillId="0" borderId="11" xfId="1" applyFont="1" applyBorder="1" applyAlignment="1">
      <alignment horizontal="center" vertical="center" wrapText="1"/>
    </xf>
    <xf numFmtId="0" fontId="0" fillId="0" borderId="12" xfId="0" applyBorder="1" applyAlignment="1">
      <alignment horizontal="center" vertical="center"/>
    </xf>
    <xf numFmtId="0" fontId="8" fillId="0" borderId="4" xfId="1" applyFont="1" applyBorder="1" applyAlignment="1">
      <alignment horizontal="center" vertical="center"/>
    </xf>
    <xf numFmtId="0" fontId="0" fillId="0" borderId="5" xfId="0" applyBorder="1" applyAlignment="1">
      <alignment horizontal="center" vertical="center"/>
    </xf>
    <xf numFmtId="0" fontId="8" fillId="0" borderId="4" xfId="1" applyFont="1" applyBorder="1" applyAlignment="1">
      <alignment horizontal="right" vertical="center" indent="1"/>
    </xf>
    <xf numFmtId="0" fontId="0" fillId="0" borderId="5" xfId="0" applyBorder="1" applyAlignment="1">
      <alignment horizontal="right" vertical="center" indent="1"/>
    </xf>
    <xf numFmtId="0" fontId="8" fillId="0" borderId="6" xfId="1" applyFont="1" applyBorder="1" applyAlignment="1">
      <alignment horizontal="center" vertical="center" wrapText="1"/>
    </xf>
    <xf numFmtId="0" fontId="0" fillId="0" borderId="8" xfId="0" applyBorder="1" applyAlignment="1">
      <alignment horizontal="center" vertical="center"/>
    </xf>
    <xf numFmtId="0" fontId="8" fillId="0" borderId="20" xfId="1" applyFont="1" applyFill="1" applyBorder="1" applyAlignment="1">
      <alignment horizontal="center" vertical="center" wrapText="1"/>
    </xf>
    <xf numFmtId="0" fontId="0" fillId="0" borderId="21" xfId="0" applyFill="1" applyBorder="1" applyAlignment="1">
      <alignment vertical="center"/>
    </xf>
    <xf numFmtId="177" fontId="33" fillId="2" borderId="11" xfId="1" applyNumberFormat="1" applyFont="1" applyFill="1" applyBorder="1" applyAlignment="1" applyProtection="1">
      <alignment vertical="center" wrapText="1"/>
      <protection locked="0"/>
    </xf>
    <xf numFmtId="0" fontId="33" fillId="2" borderId="12" xfId="0" applyFont="1" applyFill="1" applyBorder="1" applyAlignment="1" applyProtection="1">
      <alignment vertical="center" wrapText="1"/>
      <protection locked="0"/>
    </xf>
    <xf numFmtId="177" fontId="33" fillId="2" borderId="4" xfId="1" applyNumberFormat="1" applyFont="1" applyFill="1" applyBorder="1" applyAlignment="1" applyProtection="1">
      <alignment vertical="center" wrapText="1"/>
      <protection locked="0"/>
    </xf>
    <xf numFmtId="0" fontId="33" fillId="2" borderId="5" xfId="0" applyFont="1" applyFill="1" applyBorder="1" applyAlignment="1" applyProtection="1">
      <alignment vertical="center" wrapText="1"/>
      <protection locked="0"/>
    </xf>
    <xf numFmtId="177" fontId="33" fillId="2" borderId="87" xfId="1" applyNumberFormat="1" applyFont="1" applyFill="1" applyBorder="1" applyAlignment="1" applyProtection="1">
      <alignment vertical="center" wrapText="1"/>
      <protection locked="0"/>
    </xf>
    <xf numFmtId="0" fontId="33" fillId="2" borderId="88" xfId="0" applyFont="1" applyFill="1" applyBorder="1" applyAlignment="1" applyProtection="1">
      <alignment vertical="center" wrapText="1"/>
      <protection locked="0"/>
    </xf>
    <xf numFmtId="177" fontId="33" fillId="2" borderId="6" xfId="1" applyNumberFormat="1" applyFont="1" applyFill="1" applyBorder="1" applyAlignment="1" applyProtection="1">
      <alignment vertical="center" wrapText="1"/>
      <protection locked="0"/>
    </xf>
    <xf numFmtId="0" fontId="33" fillId="2" borderId="8" xfId="0" applyFont="1" applyFill="1" applyBorder="1" applyAlignment="1" applyProtection="1">
      <alignment vertical="center" wrapText="1"/>
      <protection locked="0"/>
    </xf>
    <xf numFmtId="177" fontId="8" fillId="0" borderId="23" xfId="1" applyNumberFormat="1" applyFont="1" applyBorder="1" applyAlignment="1">
      <alignment vertical="center"/>
    </xf>
    <xf numFmtId="0" fontId="0" fillId="0" borderId="24" xfId="0" applyBorder="1" applyAlignment="1">
      <alignment vertical="center"/>
    </xf>
    <xf numFmtId="0" fontId="8" fillId="2" borderId="7" xfId="1" applyFont="1" applyFill="1" applyBorder="1" applyAlignment="1" applyProtection="1">
      <alignment vertical="center" shrinkToFit="1"/>
      <protection locked="0"/>
    </xf>
    <xf numFmtId="0" fontId="9" fillId="2" borderId="7" xfId="0" applyFont="1" applyFill="1" applyBorder="1" applyAlignment="1" applyProtection="1">
      <alignment vertical="center" shrinkToFit="1"/>
      <protection locked="0"/>
    </xf>
    <xf numFmtId="0" fontId="0" fillId="0" borderId="8" xfId="0" applyBorder="1" applyAlignment="1">
      <alignment vertical="center" shrinkToFit="1"/>
    </xf>
    <xf numFmtId="0" fontId="8" fillId="0" borderId="6" xfId="1" applyFont="1" applyFill="1" applyBorder="1" applyAlignment="1">
      <alignment horizontal="center" vertical="center"/>
    </xf>
    <xf numFmtId="0" fontId="9" fillId="0" borderId="7" xfId="0" applyFont="1" applyFill="1" applyBorder="1" applyAlignment="1">
      <alignment vertical="center"/>
    </xf>
    <xf numFmtId="0" fontId="0" fillId="0" borderId="8" xfId="0" applyBorder="1" applyAlignment="1">
      <alignment vertical="center"/>
    </xf>
    <xf numFmtId="0" fontId="9" fillId="0" borderId="11" xfId="0" applyFont="1" applyFill="1" applyBorder="1" applyAlignment="1">
      <alignment vertical="center"/>
    </xf>
    <xf numFmtId="0" fontId="9" fillId="0" borderId="2" xfId="0" applyFont="1" applyFill="1" applyBorder="1" applyAlignment="1">
      <alignment vertical="center"/>
    </xf>
    <xf numFmtId="0" fontId="0" fillId="0" borderId="12" xfId="0" applyBorder="1" applyAlignment="1">
      <alignment vertical="center"/>
    </xf>
    <xf numFmtId="0" fontId="8" fillId="0" borderId="3" xfId="1" applyFont="1" applyBorder="1" applyAlignment="1">
      <alignment horizontal="center" vertical="center"/>
    </xf>
    <xf numFmtId="0" fontId="0" fillId="0" borderId="5" xfId="0" applyBorder="1" applyAlignment="1">
      <alignment vertical="center"/>
    </xf>
    <xf numFmtId="0" fontId="8" fillId="0" borderId="1" xfId="1" applyFont="1" applyFill="1" applyBorder="1" applyAlignment="1">
      <alignment horizontal="center" vertical="center" shrinkToFit="1"/>
    </xf>
    <xf numFmtId="0" fontId="17" fillId="3" borderId="13" xfId="1" applyFont="1" applyFill="1" applyBorder="1" applyAlignment="1">
      <alignment horizontal="center" vertical="center" shrinkToFit="1"/>
    </xf>
    <xf numFmtId="0" fontId="17" fillId="3" borderId="14" xfId="1" applyFont="1" applyFill="1" applyBorder="1" applyAlignment="1">
      <alignment horizontal="center" vertical="center" shrinkToFit="1"/>
    </xf>
    <xf numFmtId="0" fontId="17" fillId="0" borderId="13" xfId="1" applyFont="1" applyBorder="1" applyAlignment="1">
      <alignment horizontal="center" vertical="center" shrinkToFit="1"/>
    </xf>
    <xf numFmtId="0" fontId="0" fillId="0" borderId="14" xfId="0" applyBorder="1" applyAlignment="1">
      <alignment horizontal="center" vertical="center" shrinkToFit="1"/>
    </xf>
    <xf numFmtId="0" fontId="37" fillId="0" borderId="13" xfId="1" applyFont="1" applyBorder="1" applyAlignment="1">
      <alignment horizontal="center" vertical="center" shrinkToFit="1"/>
    </xf>
    <xf numFmtId="0" fontId="37" fillId="0" borderId="14" xfId="1" applyFont="1" applyBorder="1" applyAlignment="1">
      <alignment horizontal="center" vertical="center" shrinkToFit="1"/>
    </xf>
    <xf numFmtId="0" fontId="8" fillId="0" borderId="4" xfId="1" applyFont="1" applyBorder="1" applyAlignment="1">
      <alignment vertical="center" wrapText="1"/>
    </xf>
    <xf numFmtId="0" fontId="8" fillId="0" borderId="3" xfId="1" applyFont="1" applyBorder="1" applyAlignment="1">
      <alignment vertical="center" wrapText="1"/>
    </xf>
    <xf numFmtId="0" fontId="0" fillId="0" borderId="3" xfId="0" applyBorder="1" applyAlignment="1">
      <alignment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0" fillId="0" borderId="32" xfId="0" applyBorder="1" applyAlignment="1">
      <alignment vertical="center"/>
    </xf>
    <xf numFmtId="181" fontId="8" fillId="2" borderId="2" xfId="1" applyNumberFormat="1" applyFont="1" applyFill="1" applyBorder="1" applyAlignment="1" applyProtection="1">
      <alignment vertical="center"/>
      <protection locked="0"/>
    </xf>
    <xf numFmtId="181" fontId="0" fillId="2" borderId="2" xfId="0" applyNumberFormat="1" applyFill="1" applyBorder="1" applyAlignment="1" applyProtection="1">
      <alignment vertical="center"/>
      <protection locked="0"/>
    </xf>
    <xf numFmtId="0" fontId="8" fillId="0" borderId="6" xfId="1" applyFont="1" applyBorder="1" applyAlignment="1">
      <alignment vertical="center" wrapText="1"/>
    </xf>
    <xf numFmtId="0" fontId="0" fillId="0" borderId="9" xfId="0" applyBorder="1" applyAlignment="1">
      <alignment vertical="center"/>
    </xf>
    <xf numFmtId="0" fontId="0" fillId="0" borderId="11" xfId="0" applyBorder="1" applyAlignment="1">
      <alignment vertical="center"/>
    </xf>
    <xf numFmtId="0" fontId="8" fillId="2" borderId="1" xfId="1"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181" fontId="8" fillId="2" borderId="1" xfId="1" applyNumberFormat="1" applyFont="1" applyFill="1" applyBorder="1" applyProtection="1">
      <alignment vertical="center"/>
      <protection locked="0"/>
    </xf>
    <xf numFmtId="181" fontId="0" fillId="2" borderId="1" xfId="0" applyNumberFormat="1" applyFill="1" applyBorder="1" applyAlignment="1" applyProtection="1">
      <alignment vertical="center"/>
      <protection locked="0"/>
    </xf>
    <xf numFmtId="0" fontId="8" fillId="2" borderId="2" xfId="1" applyFont="1" applyFill="1" applyBorder="1" applyAlignment="1" applyProtection="1">
      <alignment vertical="center"/>
      <protection locked="0"/>
    </xf>
    <xf numFmtId="0" fontId="8" fillId="0" borderId="4" xfId="1" applyFont="1"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181" fontId="8" fillId="2" borderId="4" xfId="1" applyNumberFormat="1" applyFont="1" applyFill="1" applyBorder="1" applyProtection="1">
      <alignment vertical="center"/>
      <protection locked="0"/>
    </xf>
    <xf numFmtId="181" fontId="8" fillId="2" borderId="3" xfId="1" applyNumberFormat="1" applyFont="1" applyFill="1" applyBorder="1" applyProtection="1">
      <alignment vertical="center"/>
      <protection locked="0"/>
    </xf>
    <xf numFmtId="181" fontId="0" fillId="2" borderId="3" xfId="0" applyNumberFormat="1" applyFill="1" applyBorder="1" applyAlignment="1" applyProtection="1">
      <alignment vertical="center"/>
      <protection locked="0"/>
    </xf>
    <xf numFmtId="181" fontId="0" fillId="2" borderId="5" xfId="0" applyNumberFormat="1" applyFill="1" applyBorder="1" applyAlignment="1" applyProtection="1">
      <alignment vertical="center"/>
      <protection locked="0"/>
    </xf>
    <xf numFmtId="0" fontId="8" fillId="0" borderId="3" xfId="1" applyFont="1" applyFill="1" applyBorder="1" applyAlignment="1">
      <alignment horizontal="center" vertical="center"/>
    </xf>
    <xf numFmtId="0" fontId="20" fillId="2" borderId="40" xfId="6" applyFont="1" applyFill="1" applyBorder="1" applyProtection="1">
      <alignment vertical="center"/>
      <protection locked="0"/>
    </xf>
    <xf numFmtId="0" fontId="20" fillId="2" borderId="4" xfId="6" applyFont="1" applyFill="1" applyBorder="1" applyProtection="1">
      <alignment vertical="center"/>
      <protection locked="0"/>
    </xf>
    <xf numFmtId="0" fontId="20" fillId="2" borderId="0" xfId="6" applyFont="1" applyFill="1" applyAlignment="1" applyProtection="1">
      <alignment horizontal="left" vertical="center"/>
      <protection locked="0"/>
    </xf>
    <xf numFmtId="0" fontId="20" fillId="0" borderId="35" xfId="6" applyFont="1" applyFill="1" applyBorder="1" applyAlignment="1">
      <alignment horizontal="center" vertical="center"/>
    </xf>
    <xf numFmtId="0" fontId="20" fillId="0" borderId="36" xfId="6" applyFont="1" applyFill="1" applyBorder="1" applyAlignment="1">
      <alignment horizontal="center" vertical="center"/>
    </xf>
    <xf numFmtId="0" fontId="20" fillId="0" borderId="37" xfId="6" applyFont="1" applyFill="1" applyBorder="1" applyAlignment="1">
      <alignment horizontal="center" vertical="center"/>
    </xf>
    <xf numFmtId="0" fontId="20" fillId="0" borderId="38" xfId="6" applyFont="1" applyFill="1" applyBorder="1" applyAlignment="1">
      <alignment horizontal="center" vertical="center"/>
    </xf>
    <xf numFmtId="0" fontId="20" fillId="0" borderId="3" xfId="6" applyFont="1" applyFill="1" applyBorder="1" applyAlignment="1">
      <alignment horizontal="center" vertical="center"/>
    </xf>
    <xf numFmtId="0" fontId="20" fillId="2" borderId="41" xfId="6" applyFont="1" applyFill="1" applyBorder="1" applyProtection="1">
      <alignment vertical="center"/>
      <protection locked="0"/>
    </xf>
    <xf numFmtId="0" fontId="20" fillId="2" borderId="6" xfId="6" applyFont="1" applyFill="1" applyBorder="1" applyProtection="1">
      <alignment vertical="center"/>
      <protection locked="0"/>
    </xf>
    <xf numFmtId="0" fontId="20" fillId="0" borderId="30" xfId="6" applyFont="1" applyFill="1" applyBorder="1" applyAlignment="1">
      <alignment horizontal="center" vertical="center"/>
    </xf>
    <xf numFmtId="0" fontId="20" fillId="0" borderId="31" xfId="6" applyFont="1" applyFill="1" applyBorder="1" applyAlignment="1">
      <alignment horizontal="center" vertical="center"/>
    </xf>
    <xf numFmtId="0" fontId="20" fillId="2" borderId="44" xfId="6" applyFont="1" applyFill="1" applyBorder="1" applyProtection="1">
      <alignment vertical="center"/>
      <protection locked="0"/>
    </xf>
    <xf numFmtId="0" fontId="11" fillId="0" borderId="13" xfId="7" applyFont="1" applyFill="1" applyBorder="1" applyAlignment="1">
      <alignment horizontal="center" vertical="center"/>
    </xf>
    <xf numFmtId="0" fontId="0" fillId="0" borderId="14" xfId="0" applyBorder="1" applyAlignment="1">
      <alignment horizontal="center" vertical="center"/>
    </xf>
    <xf numFmtId="0" fontId="11" fillId="0" borderId="0" xfId="7" applyFont="1" applyAlignment="1">
      <alignment vertical="center"/>
    </xf>
    <xf numFmtId="0" fontId="11" fillId="2" borderId="1" xfId="7"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11" fillId="0" borderId="0" xfId="7" applyFont="1" applyAlignment="1">
      <alignment vertical="center" wrapText="1"/>
    </xf>
    <xf numFmtId="0" fontId="11" fillId="0" borderId="0" xfId="7" applyFont="1" applyAlignment="1">
      <alignment horizontal="center" vertical="center"/>
    </xf>
    <xf numFmtId="181" fontId="11" fillId="2" borderId="1" xfId="0" applyNumberFormat="1" applyFont="1" applyFill="1" applyBorder="1" applyAlignment="1" applyProtection="1">
      <alignment vertical="center"/>
      <protection locked="0"/>
    </xf>
    <xf numFmtId="185" fontId="11" fillId="2" borderId="1" xfId="7" applyNumberFormat="1" applyFont="1" applyFill="1" applyBorder="1" applyProtection="1">
      <alignment vertical="center"/>
      <protection locked="0"/>
    </xf>
    <xf numFmtId="185" fontId="0" fillId="2" borderId="1" xfId="0" applyNumberFormat="1" applyFill="1" applyBorder="1" applyAlignment="1" applyProtection="1">
      <alignment vertical="center"/>
      <protection locked="0"/>
    </xf>
    <xf numFmtId="0" fontId="11" fillId="0" borderId="1" xfId="7" applyFont="1" applyFill="1" applyBorder="1" applyAlignment="1">
      <alignment horizontal="center" vertical="center" wrapText="1"/>
    </xf>
    <xf numFmtId="0" fontId="0" fillId="0" borderId="1" xfId="0" applyFill="1" applyBorder="1" applyAlignment="1">
      <alignment horizontal="center" vertical="center" wrapText="1"/>
    </xf>
    <xf numFmtId="0" fontId="11" fillId="0" borderId="0" xfId="7" applyFont="1" applyFill="1" applyAlignment="1">
      <alignment vertical="center" wrapText="1"/>
    </xf>
    <xf numFmtId="183" fontId="11" fillId="2" borderId="1" xfId="7" applyNumberFormat="1" applyFont="1" applyFill="1" applyBorder="1" applyAlignment="1" applyProtection="1">
      <alignment horizontal="left" vertical="center"/>
      <protection locked="0"/>
    </xf>
    <xf numFmtId="183" fontId="0" fillId="2" borderId="1" xfId="0" applyNumberFormat="1" applyFill="1" applyBorder="1" applyAlignment="1" applyProtection="1">
      <alignment horizontal="left" vertical="center"/>
      <protection locked="0"/>
    </xf>
    <xf numFmtId="0" fontId="11" fillId="2" borderId="45" xfId="7" applyFont="1" applyFill="1" applyBorder="1" applyAlignment="1" applyProtection="1">
      <alignment vertical="center"/>
      <protection locked="0"/>
    </xf>
    <xf numFmtId="0" fontId="0" fillId="2" borderId="45" xfId="0" applyFill="1" applyBorder="1" applyAlignment="1" applyProtection="1">
      <alignment vertical="center"/>
      <protection locked="0"/>
    </xf>
    <xf numFmtId="0" fontId="11" fillId="2" borderId="1" xfId="7" applyFon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11" fillId="0" borderId="1" xfId="7" applyFont="1" applyFill="1" applyBorder="1" applyAlignment="1">
      <alignment horizontal="center" vertical="center"/>
    </xf>
    <xf numFmtId="0" fontId="11" fillId="0" borderId="1" xfId="0" applyFont="1" applyFill="1" applyBorder="1" applyAlignment="1">
      <alignment horizontal="center" vertical="center"/>
    </xf>
    <xf numFmtId="0" fontId="11" fillId="2" borderId="1" xfId="7"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11" fillId="2" borderId="4" xfId="7" applyFont="1" applyFill="1" applyBorder="1" applyAlignment="1" applyProtection="1">
      <alignment horizontal="center" vertical="center"/>
      <protection locked="0"/>
    </xf>
    <xf numFmtId="0" fontId="11" fillId="2" borderId="5" xfId="7" applyFont="1" applyFill="1" applyBorder="1" applyAlignment="1" applyProtection="1">
      <alignment horizontal="center" vertical="center"/>
      <protection locked="0"/>
    </xf>
    <xf numFmtId="0" fontId="11" fillId="2" borderId="46" xfId="7" applyFont="1" applyFill="1" applyBorder="1" applyAlignment="1" applyProtection="1">
      <alignment vertical="center"/>
      <protection locked="0"/>
    </xf>
    <xf numFmtId="0" fontId="0" fillId="2" borderId="46" xfId="0" applyFill="1" applyBorder="1" applyAlignment="1" applyProtection="1">
      <alignment vertical="center"/>
      <protection locked="0"/>
    </xf>
    <xf numFmtId="0" fontId="11" fillId="2" borderId="16" xfId="7" applyFont="1" applyFill="1" applyBorder="1" applyAlignment="1" applyProtection="1">
      <alignment vertical="center"/>
      <protection locked="0"/>
    </xf>
    <xf numFmtId="0" fontId="0" fillId="2" borderId="16" xfId="0" applyFill="1" applyBorder="1" applyAlignment="1" applyProtection="1">
      <alignment vertical="center"/>
      <protection locked="0"/>
    </xf>
    <xf numFmtId="0" fontId="11" fillId="0" borderId="18" xfId="7" applyFont="1" applyFill="1" applyBorder="1" applyAlignment="1" applyProtection="1">
      <alignment horizontal="left" vertical="center"/>
    </xf>
    <xf numFmtId="0" fontId="0" fillId="0" borderId="18" xfId="0" applyFill="1" applyBorder="1" applyAlignment="1" applyProtection="1">
      <alignment horizontal="left" vertical="center"/>
    </xf>
    <xf numFmtId="0" fontId="11" fillId="0" borderId="18" xfId="7" applyFont="1" applyFill="1" applyBorder="1" applyAlignment="1" applyProtection="1">
      <alignment vertical="center"/>
    </xf>
    <xf numFmtId="0" fontId="0" fillId="0" borderId="18" xfId="0" applyFill="1" applyBorder="1" applyAlignment="1" applyProtection="1">
      <alignment vertical="center"/>
    </xf>
    <xf numFmtId="0" fontId="11" fillId="0" borderId="1" xfId="7" applyFont="1" applyFill="1" applyBorder="1" applyAlignment="1" applyProtection="1">
      <alignment horizontal="left" vertical="center"/>
    </xf>
    <xf numFmtId="0" fontId="0" fillId="0" borderId="1" xfId="0" applyFill="1" applyBorder="1" applyAlignment="1" applyProtection="1">
      <alignment horizontal="left" vertical="center"/>
    </xf>
    <xf numFmtId="0" fontId="11" fillId="8" borderId="4" xfId="7" applyFont="1" applyFill="1" applyBorder="1" applyAlignment="1">
      <alignment horizontal="center" vertical="center"/>
    </xf>
    <xf numFmtId="0" fontId="0" fillId="8" borderId="3" xfId="0" applyFill="1" applyBorder="1" applyAlignment="1">
      <alignment horizontal="center" vertical="center"/>
    </xf>
    <xf numFmtId="0" fontId="0" fillId="8" borderId="5" xfId="0" applyFill="1" applyBorder="1" applyAlignment="1">
      <alignment horizontal="center" vertical="center"/>
    </xf>
    <xf numFmtId="0" fontId="11" fillId="8" borderId="1" xfId="7" applyFont="1" applyFill="1" applyBorder="1" applyAlignment="1">
      <alignment horizontal="center" vertical="center"/>
    </xf>
    <xf numFmtId="0" fontId="11" fillId="8" borderId="1" xfId="7" applyFont="1" applyFill="1" applyBorder="1" applyAlignment="1">
      <alignment vertical="center" wrapText="1"/>
    </xf>
    <xf numFmtId="0" fontId="0" fillId="8" borderId="1" xfId="0" applyFill="1" applyBorder="1" applyAlignment="1">
      <alignment vertical="center" wrapText="1"/>
    </xf>
    <xf numFmtId="0" fontId="0" fillId="0" borderId="1" xfId="0" applyBorder="1" applyAlignment="1">
      <alignment vertical="center"/>
    </xf>
    <xf numFmtId="0" fontId="11" fillId="8" borderId="1" xfId="7" applyFont="1" applyFill="1" applyBorder="1" applyAlignment="1">
      <alignment vertical="center" shrinkToFit="1"/>
    </xf>
    <xf numFmtId="0" fontId="0" fillId="8" borderId="1" xfId="0" applyFill="1" applyBorder="1" applyAlignment="1">
      <alignment vertical="center" shrinkToFit="1"/>
    </xf>
    <xf numFmtId="0" fontId="11" fillId="8" borderId="13" xfId="7" applyFont="1" applyFill="1" applyBorder="1" applyAlignment="1">
      <alignment vertical="center" wrapText="1"/>
    </xf>
    <xf numFmtId="0" fontId="0" fillId="8" borderId="14" xfId="0" applyFill="1" applyBorder="1" applyAlignment="1">
      <alignment vertical="center" wrapText="1"/>
    </xf>
    <xf numFmtId="0" fontId="11" fillId="5" borderId="4" xfId="7" applyFont="1" applyFill="1" applyBorder="1" applyAlignment="1">
      <alignment horizontal="center" vertical="center"/>
    </xf>
    <xf numFmtId="0" fontId="11" fillId="5" borderId="3" xfId="7" applyFont="1" applyFill="1" applyBorder="1" applyAlignment="1">
      <alignment horizontal="center" vertical="center"/>
    </xf>
    <xf numFmtId="0" fontId="11" fillId="5" borderId="5" xfId="7" applyFont="1" applyFill="1" applyBorder="1" applyAlignment="1">
      <alignment horizontal="center" vertical="center"/>
    </xf>
    <xf numFmtId="0" fontId="11" fillId="7" borderId="4" xfId="7" applyFont="1" applyFill="1" applyBorder="1" applyAlignment="1">
      <alignment horizontal="center" vertical="center"/>
    </xf>
    <xf numFmtId="0" fontId="0" fillId="7" borderId="3" xfId="0" applyFill="1" applyBorder="1" applyAlignment="1">
      <alignment horizontal="center" vertical="center"/>
    </xf>
    <xf numFmtId="0" fontId="0" fillId="7" borderId="5" xfId="0" applyFill="1" applyBorder="1" applyAlignment="1">
      <alignment horizontal="center" vertical="center"/>
    </xf>
    <xf numFmtId="0" fontId="11" fillId="7" borderId="13" xfId="7" applyFont="1" applyFill="1" applyBorder="1" applyAlignment="1">
      <alignment vertical="center" wrapText="1"/>
    </xf>
    <xf numFmtId="0" fontId="0" fillId="7" borderId="14" xfId="0" applyFill="1" applyBorder="1" applyAlignment="1">
      <alignment vertical="center" wrapText="1"/>
    </xf>
    <xf numFmtId="0" fontId="11" fillId="6" borderId="1" xfId="7" applyFont="1" applyFill="1" applyBorder="1" applyAlignment="1">
      <alignment horizontal="center" vertical="center"/>
    </xf>
    <xf numFmtId="0" fontId="11" fillId="6" borderId="4" xfId="7" applyFont="1" applyFill="1" applyBorder="1" applyAlignment="1">
      <alignment horizontal="center" vertical="center"/>
    </xf>
    <xf numFmtId="0" fontId="11" fillId="7" borderId="1" xfId="7" applyFont="1" applyFill="1" applyBorder="1" applyAlignment="1">
      <alignment horizontal="center" vertical="center"/>
    </xf>
    <xf numFmtId="0" fontId="11" fillId="7" borderId="1" xfId="7" applyFont="1" applyFill="1" applyBorder="1" applyAlignment="1">
      <alignment vertical="center" shrinkToFit="1"/>
    </xf>
    <xf numFmtId="0" fontId="0" fillId="7" borderId="1" xfId="0" applyFill="1" applyBorder="1" applyAlignment="1">
      <alignment vertical="center" shrinkToFit="1"/>
    </xf>
    <xf numFmtId="0" fontId="11" fillId="5" borderId="1" xfId="7" applyFont="1" applyFill="1" applyBorder="1" applyAlignment="1">
      <alignment vertical="center"/>
    </xf>
    <xf numFmtId="0" fontId="0" fillId="5" borderId="1" xfId="0" applyFill="1" applyBorder="1" applyAlignment="1">
      <alignment vertical="center"/>
    </xf>
    <xf numFmtId="0" fontId="11" fillId="5" borderId="1" xfId="7" applyFont="1" applyFill="1" applyBorder="1" applyAlignment="1">
      <alignment vertical="center" wrapText="1"/>
    </xf>
    <xf numFmtId="0" fontId="0" fillId="5" borderId="1" xfId="0" applyFill="1" applyBorder="1" applyAlignment="1">
      <alignment vertical="center" wrapText="1"/>
    </xf>
    <xf numFmtId="0" fontId="11" fillId="8" borderId="6" xfId="7" applyFont="1" applyFill="1" applyBorder="1" applyAlignment="1">
      <alignment vertical="center" wrapText="1"/>
    </xf>
    <xf numFmtId="0" fontId="0" fillId="8" borderId="11" xfId="0" applyFill="1" applyBorder="1" applyAlignment="1">
      <alignment vertical="center" wrapText="1"/>
    </xf>
    <xf numFmtId="0" fontId="11" fillId="9" borderId="13" xfId="1" applyFont="1" applyFill="1" applyBorder="1" applyAlignment="1">
      <alignment horizontal="center" vertical="center"/>
    </xf>
    <xf numFmtId="0" fontId="0" fillId="9" borderId="14" xfId="0" applyFill="1" applyBorder="1" applyAlignment="1">
      <alignment horizontal="center" vertical="center"/>
    </xf>
    <xf numFmtId="0" fontId="0" fillId="0" borderId="0" xfId="0" applyAlignment="1">
      <alignment vertical="center"/>
    </xf>
    <xf numFmtId="0" fontId="11" fillId="0" borderId="0" xfId="1" applyFont="1" applyAlignment="1">
      <alignment horizontal="center" vertical="center" wrapText="1"/>
    </xf>
    <xf numFmtId="0" fontId="11" fillId="0" borderId="4" xfId="1" applyFont="1"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11" fillId="0" borderId="4" xfId="1" applyFont="1"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189" fontId="11" fillId="0" borderId="4" xfId="13" applyNumberFormat="1" applyFont="1" applyBorder="1" applyAlignment="1">
      <alignment horizontal="left" vertical="center" indent="3"/>
    </xf>
    <xf numFmtId="189" fontId="0" fillId="0" borderId="5" xfId="0" applyNumberFormat="1" applyBorder="1" applyAlignment="1">
      <alignment horizontal="left" vertical="center" indent="3"/>
    </xf>
    <xf numFmtId="0" fontId="11" fillId="0" borderId="0" xfId="1" applyFont="1" applyAlignment="1" applyProtection="1">
      <alignment vertical="center" wrapText="1"/>
      <protection locked="0"/>
    </xf>
    <xf numFmtId="0" fontId="35" fillId="5" borderId="79" xfId="0" applyFont="1" applyFill="1" applyBorder="1" applyAlignment="1">
      <alignment horizontal="center" vertical="center"/>
    </xf>
    <xf numFmtId="0" fontId="35" fillId="5" borderId="80" xfId="0" applyFont="1" applyFill="1" applyBorder="1" applyAlignment="1">
      <alignment horizontal="center" vertical="center"/>
    </xf>
    <xf numFmtId="0" fontId="35" fillId="5" borderId="81" xfId="0" applyFont="1" applyFill="1" applyBorder="1" applyAlignment="1">
      <alignment horizontal="center" vertical="center"/>
    </xf>
    <xf numFmtId="0" fontId="11" fillId="0" borderId="38" xfId="0" applyFont="1" applyFill="1" applyBorder="1" applyAlignment="1">
      <alignment vertical="center" wrapText="1"/>
    </xf>
    <xf numFmtId="0" fontId="0" fillId="0" borderId="3" xfId="0" applyFill="1" applyBorder="1" applyAlignment="1">
      <alignment vertical="center" wrapText="1"/>
    </xf>
    <xf numFmtId="0" fontId="0" fillId="0" borderId="54" xfId="0" applyFill="1" applyBorder="1" applyAlignment="1">
      <alignment vertical="center" wrapText="1"/>
    </xf>
    <xf numFmtId="0" fontId="11" fillId="0" borderId="38"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54" xfId="0" applyFont="1" applyFill="1" applyBorder="1" applyAlignment="1" applyProtection="1">
      <alignment vertical="center" wrapText="1"/>
      <protection locked="0"/>
    </xf>
    <xf numFmtId="0" fontId="11" fillId="0" borderId="38"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82" xfId="0" applyFont="1" applyFill="1" applyBorder="1" applyAlignment="1" applyProtection="1">
      <alignment vertical="center" wrapText="1"/>
      <protection locked="0"/>
    </xf>
    <xf numFmtId="0" fontId="7" fillId="0" borderId="83" xfId="0" applyFont="1" applyFill="1" applyBorder="1" applyAlignment="1" applyProtection="1">
      <alignment vertical="center" wrapText="1"/>
      <protection locked="0"/>
    </xf>
    <xf numFmtId="0" fontId="7" fillId="0" borderId="84" xfId="0" applyFont="1" applyFill="1" applyBorder="1" applyAlignment="1" applyProtection="1">
      <alignment vertical="center" wrapText="1"/>
      <protection locked="0"/>
    </xf>
    <xf numFmtId="0" fontId="35" fillId="0" borderId="1" xfId="0" applyFont="1" applyBorder="1" applyAlignment="1">
      <alignment horizontal="center" vertical="center"/>
    </xf>
    <xf numFmtId="0" fontId="36" fillId="0" borderId="1" xfId="0" applyFont="1" applyBorder="1" applyAlignment="1">
      <alignment horizontal="center" vertical="center"/>
    </xf>
    <xf numFmtId="0" fontId="11" fillId="0" borderId="82"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84" xfId="0" applyFont="1" applyFill="1" applyBorder="1" applyAlignment="1" applyProtection="1">
      <alignment vertical="center" wrapText="1"/>
    </xf>
    <xf numFmtId="0" fontId="11" fillId="0" borderId="38" xfId="0" applyFont="1" applyFill="1" applyBorder="1" applyAlignment="1">
      <alignment horizontal="left" vertical="center" wrapText="1"/>
    </xf>
    <xf numFmtId="0" fontId="0" fillId="0" borderId="54" xfId="0" applyBorder="1" applyAlignment="1">
      <alignment horizontal="left" vertical="center" wrapText="1"/>
    </xf>
    <xf numFmtId="0" fontId="11" fillId="0" borderId="38" xfId="0" applyFont="1"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54" xfId="0" applyFill="1" applyBorder="1" applyAlignment="1" applyProtection="1">
      <alignment horizontal="left" vertical="center" wrapText="1"/>
      <protection locked="0"/>
    </xf>
    <xf numFmtId="0" fontId="11" fillId="0" borderId="82" xfId="0" applyFont="1" applyFill="1" applyBorder="1" applyAlignment="1" applyProtection="1">
      <alignment horizontal="left" vertical="center" wrapText="1"/>
      <protection locked="0"/>
    </xf>
    <xf numFmtId="0" fontId="0" fillId="0" borderId="83" xfId="0" applyFill="1" applyBorder="1" applyAlignment="1" applyProtection="1">
      <alignment horizontal="left" vertical="center" wrapText="1"/>
      <protection locked="0"/>
    </xf>
    <xf numFmtId="0" fontId="0" fillId="0" borderId="84" xfId="0" applyFill="1" applyBorder="1" applyAlignment="1" applyProtection="1">
      <alignment horizontal="left" vertical="center" wrapText="1"/>
      <protection locked="0"/>
    </xf>
    <xf numFmtId="0" fontId="0" fillId="0" borderId="54" xfId="0" applyBorder="1" applyAlignment="1">
      <alignment vertical="center" wrapText="1"/>
    </xf>
    <xf numFmtId="0" fontId="11" fillId="0" borderId="38" xfId="0"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54" xfId="0" applyFill="1" applyBorder="1" applyAlignment="1" applyProtection="1">
      <alignment horizontal="left" vertical="center" wrapText="1"/>
    </xf>
    <xf numFmtId="0" fontId="11" fillId="0" borderId="82" xfId="0" applyFont="1" applyFill="1" applyBorder="1" applyAlignment="1" applyProtection="1">
      <alignment horizontal="left" vertical="center" wrapText="1"/>
    </xf>
    <xf numFmtId="0" fontId="0" fillId="0" borderId="83" xfId="0" applyFill="1" applyBorder="1" applyAlignment="1" applyProtection="1">
      <alignment horizontal="left" vertical="center" wrapText="1"/>
    </xf>
    <xf numFmtId="0" fontId="0" fillId="0" borderId="84" xfId="0" applyFill="1" applyBorder="1" applyAlignment="1" applyProtection="1">
      <alignment horizontal="left" vertical="center" wrapText="1"/>
    </xf>
    <xf numFmtId="0" fontId="37" fillId="0" borderId="59" xfId="1" applyFont="1" applyBorder="1" applyAlignment="1">
      <alignment horizontal="center" vertical="center"/>
    </xf>
    <xf numFmtId="0" fontId="36" fillId="0" borderId="60" xfId="0" applyFont="1" applyBorder="1" applyAlignment="1">
      <alignment horizontal="center" vertical="center"/>
    </xf>
    <xf numFmtId="0" fontId="36" fillId="0" borderId="61" xfId="0" applyFont="1" applyBorder="1" applyAlignment="1">
      <alignment horizontal="center" vertical="center"/>
    </xf>
    <xf numFmtId="0" fontId="8" fillId="0" borderId="35" xfId="1"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67" xfId="0" applyBorder="1" applyAlignment="1">
      <alignment horizontal="center" vertical="center"/>
    </xf>
    <xf numFmtId="0" fontId="0" fillId="0" borderId="0" xfId="0" applyBorder="1" applyAlignment="1">
      <alignment horizontal="center" vertical="center"/>
    </xf>
    <xf numFmtId="0" fontId="0" fillId="0" borderId="68"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8" fillId="0" borderId="40" xfId="1" applyFont="1" applyFill="1" applyBorder="1" applyAlignment="1">
      <alignment horizontal="center" vertical="center"/>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177" fontId="33" fillId="0" borderId="4" xfId="1" applyNumberFormat="1" applyFont="1" applyFill="1" applyBorder="1" applyAlignment="1" applyProtection="1">
      <alignment vertical="center" wrapText="1"/>
      <protection locked="0"/>
    </xf>
    <xf numFmtId="0" fontId="33" fillId="0" borderId="5" xfId="0" applyFont="1" applyFill="1" applyBorder="1" applyAlignment="1" applyProtection="1">
      <alignment vertical="center" wrapText="1"/>
      <protection locked="0"/>
    </xf>
    <xf numFmtId="0" fontId="33" fillId="0" borderId="54" xfId="0" applyFont="1" applyFill="1" applyBorder="1" applyAlignment="1" applyProtection="1">
      <alignment vertical="center" wrapText="1"/>
      <protection locked="0"/>
    </xf>
    <xf numFmtId="177" fontId="33" fillId="0" borderId="87" xfId="1" applyNumberFormat="1" applyFont="1" applyFill="1" applyBorder="1" applyAlignment="1" applyProtection="1">
      <alignment vertical="center" wrapText="1"/>
      <protection locked="0"/>
    </xf>
    <xf numFmtId="0" fontId="33" fillId="0" borderId="88" xfId="0" applyFont="1" applyFill="1" applyBorder="1" applyAlignment="1" applyProtection="1">
      <alignment vertical="center" wrapText="1"/>
      <protection locked="0"/>
    </xf>
    <xf numFmtId="0" fontId="33" fillId="0" borderId="89" xfId="0" applyFont="1" applyFill="1" applyBorder="1" applyAlignment="1" applyProtection="1">
      <alignment vertical="center" wrapText="1"/>
      <protection locked="0"/>
    </xf>
    <xf numFmtId="177" fontId="33" fillId="0" borderId="11" xfId="1" applyNumberFormat="1" applyFont="1" applyFill="1" applyBorder="1" applyAlignment="1" applyProtection="1">
      <alignment vertical="center" wrapText="1"/>
      <protection locked="0"/>
    </xf>
    <xf numFmtId="0" fontId="33" fillId="0" borderId="12" xfId="0" applyFont="1" applyFill="1" applyBorder="1" applyAlignment="1" applyProtection="1">
      <alignment vertical="center" wrapText="1"/>
      <protection locked="0"/>
    </xf>
    <xf numFmtId="177" fontId="33" fillId="0" borderId="6" xfId="1" applyNumberFormat="1" applyFont="1" applyFill="1" applyBorder="1" applyAlignment="1" applyProtection="1">
      <alignment vertical="center" wrapText="1"/>
      <protection locked="0"/>
    </xf>
    <xf numFmtId="0" fontId="33" fillId="0" borderId="8" xfId="0" applyFont="1" applyFill="1" applyBorder="1" applyAlignment="1" applyProtection="1">
      <alignment vertical="center" wrapText="1"/>
      <protection locked="0"/>
    </xf>
    <xf numFmtId="0" fontId="33" fillId="0" borderId="55" xfId="0" applyFont="1" applyFill="1" applyBorder="1" applyAlignment="1" applyProtection="1">
      <alignment vertical="center" wrapText="1"/>
      <protection locked="0"/>
    </xf>
    <xf numFmtId="177" fontId="8" fillId="0" borderId="64" xfId="1" applyNumberFormat="1" applyFont="1"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3" xfId="0" applyBorder="1" applyAlignment="1">
      <alignment horizontal="center" vertical="center"/>
    </xf>
    <xf numFmtId="0" fontId="33" fillId="0" borderId="53" xfId="0" applyFont="1" applyFill="1" applyBorder="1" applyAlignment="1" applyProtection="1">
      <alignment vertical="center" wrapText="1"/>
      <protection locked="0"/>
    </xf>
    <xf numFmtId="0" fontId="8" fillId="0" borderId="52" xfId="1" applyFont="1" applyBorder="1" applyAlignment="1">
      <alignment vertical="center" textRotation="255"/>
    </xf>
    <xf numFmtId="0" fontId="8" fillId="0" borderId="40" xfId="0" applyFont="1" applyBorder="1" applyAlignment="1">
      <alignment vertical="center" textRotation="255"/>
    </xf>
    <xf numFmtId="0" fontId="8" fillId="0" borderId="41" xfId="0" applyFont="1" applyBorder="1" applyAlignment="1">
      <alignment vertical="center" textRotation="255"/>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0" fillId="0" borderId="55" xfId="0" applyBorder="1" applyAlignment="1">
      <alignment horizontal="center" vertical="center"/>
    </xf>
    <xf numFmtId="0" fontId="8" fillId="0" borderId="56" xfId="1" applyFont="1" applyBorder="1" applyAlignment="1">
      <alignment horizontal="center" vertical="center" wrapText="1"/>
    </xf>
    <xf numFmtId="0" fontId="8" fillId="0" borderId="40" xfId="1" applyFont="1" applyBorder="1" applyAlignment="1">
      <alignment vertical="center" textRotation="255"/>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horizontal="right" vertical="center" indent="1"/>
    </xf>
    <xf numFmtId="0" fontId="8" fillId="0" borderId="4" xfId="1" applyFont="1"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8" fillId="0" borderId="7" xfId="1" applyFont="1" applyFill="1" applyBorder="1" applyAlignment="1" applyProtection="1">
      <alignment vertical="center" shrinkToFit="1"/>
      <protection locked="0"/>
    </xf>
    <xf numFmtId="0" fontId="9" fillId="0" borderId="7" xfId="0" applyFont="1" applyFill="1" applyBorder="1" applyAlignment="1" applyProtection="1">
      <alignment vertical="center" shrinkToFit="1"/>
      <protection locked="0"/>
    </xf>
    <xf numFmtId="0" fontId="0" fillId="0" borderId="8" xfId="0" applyFill="1" applyBorder="1" applyAlignment="1">
      <alignment vertical="center" shrinkToFit="1"/>
    </xf>
    <xf numFmtId="0" fontId="0" fillId="0" borderId="5" xfId="0" applyFill="1" applyBorder="1" applyAlignment="1">
      <alignment vertical="center"/>
    </xf>
    <xf numFmtId="0" fontId="0" fillId="0" borderId="8" xfId="0" applyFill="1" applyBorder="1" applyAlignment="1">
      <alignment vertical="center"/>
    </xf>
    <xf numFmtId="0" fontId="0" fillId="0" borderId="12" xfId="0" applyFill="1" applyBorder="1" applyAlignment="1">
      <alignment vertical="center"/>
    </xf>
    <xf numFmtId="0" fontId="38" fillId="0" borderId="7" xfId="1" applyFont="1" applyFill="1" applyBorder="1" applyAlignment="1" applyProtection="1">
      <alignment vertical="center" shrinkToFit="1"/>
      <protection locked="0"/>
    </xf>
    <xf numFmtId="0" fontId="40" fillId="0" borderId="7" xfId="0" applyFont="1" applyFill="1" applyBorder="1" applyAlignment="1" applyProtection="1">
      <alignment vertical="center" shrinkToFit="1"/>
      <protection locked="0"/>
    </xf>
    <xf numFmtId="0" fontId="41" fillId="0" borderId="8" xfId="0" applyFont="1" applyFill="1" applyBorder="1" applyAlignment="1">
      <alignment vertical="center" shrinkToFit="1"/>
    </xf>
    <xf numFmtId="0" fontId="37" fillId="0" borderId="15" xfId="1" applyFont="1" applyBorder="1" applyAlignment="1">
      <alignment horizontal="center" vertical="center" shrinkToFit="1"/>
    </xf>
    <xf numFmtId="0" fontId="8" fillId="0" borderId="6" xfId="1" applyFont="1" applyFill="1" applyBorder="1" applyAlignment="1">
      <alignment vertical="center" wrapText="1"/>
    </xf>
    <xf numFmtId="0" fontId="0" fillId="0" borderId="9" xfId="0" applyFill="1" applyBorder="1" applyAlignment="1">
      <alignment vertical="center"/>
    </xf>
    <xf numFmtId="0" fontId="0" fillId="0" borderId="11" xfId="0" applyFill="1" applyBorder="1" applyAlignment="1">
      <alignment vertical="center"/>
    </xf>
    <xf numFmtId="181" fontId="8" fillId="0" borderId="1" xfId="1" applyNumberFormat="1" applyFont="1" applyFill="1" applyBorder="1" applyAlignment="1" applyProtection="1">
      <alignment vertical="center"/>
      <protection locked="0"/>
    </xf>
    <xf numFmtId="181" fontId="0" fillId="0" borderId="1" xfId="0" applyNumberFormat="1" applyFill="1" applyBorder="1" applyAlignment="1" applyProtection="1">
      <alignment vertical="center"/>
      <protection locked="0"/>
    </xf>
    <xf numFmtId="181" fontId="8" fillId="0" borderId="2" xfId="1" applyNumberFormat="1" applyFont="1" applyFill="1" applyBorder="1" applyAlignment="1" applyProtection="1">
      <alignment vertical="center"/>
      <protection locked="0"/>
    </xf>
    <xf numFmtId="181" fontId="0" fillId="0" borderId="2" xfId="0" applyNumberFormat="1" applyFill="1" applyBorder="1" applyAlignment="1" applyProtection="1">
      <alignment vertical="center"/>
      <protection locked="0"/>
    </xf>
    <xf numFmtId="0" fontId="8" fillId="0" borderId="4" xfId="1" applyFont="1" applyFill="1" applyBorder="1" applyAlignment="1">
      <alignment vertical="center" wrapText="1"/>
    </xf>
    <xf numFmtId="0" fontId="8" fillId="0" borderId="3" xfId="1" applyFont="1" applyFill="1" applyBorder="1" applyAlignment="1">
      <alignment vertical="center" wrapText="1"/>
    </xf>
    <xf numFmtId="0" fontId="0" fillId="0" borderId="3" xfId="0" applyFill="1" applyBorder="1" applyAlignment="1">
      <alignment vertical="center"/>
    </xf>
    <xf numFmtId="0" fontId="8" fillId="0" borderId="2" xfId="1" applyFont="1" applyFill="1" applyBorder="1" applyAlignment="1" applyProtection="1">
      <alignment vertical="center"/>
      <protection locked="0"/>
    </xf>
    <xf numFmtId="0" fontId="8" fillId="0" borderId="1" xfId="1" applyFon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181" fontId="8" fillId="0" borderId="4" xfId="1" applyNumberFormat="1" applyFont="1" applyFill="1" applyBorder="1" applyAlignment="1" applyProtection="1">
      <alignment vertical="center"/>
      <protection locked="0"/>
    </xf>
    <xf numFmtId="181" fontId="8" fillId="0" borderId="3" xfId="1" applyNumberFormat="1" applyFont="1" applyFill="1" applyBorder="1" applyAlignment="1" applyProtection="1">
      <alignment vertical="center"/>
      <protection locked="0"/>
    </xf>
    <xf numFmtId="181" fontId="0" fillId="0" borderId="3" xfId="0" applyNumberFormat="1" applyFill="1" applyBorder="1" applyAlignment="1" applyProtection="1">
      <alignment vertical="center"/>
      <protection locked="0"/>
    </xf>
    <xf numFmtId="181" fontId="0" fillId="0" borderId="5" xfId="0" applyNumberFormat="1" applyFill="1" applyBorder="1" applyAlignment="1" applyProtection="1">
      <alignment vertical="center"/>
      <protection locked="0"/>
    </xf>
    <xf numFmtId="0" fontId="20" fillId="0" borderId="40" xfId="6" applyFont="1" applyFill="1" applyBorder="1" applyProtection="1">
      <alignment vertical="center"/>
      <protection locked="0"/>
    </xf>
    <xf numFmtId="0" fontId="20" fillId="0" borderId="4" xfId="6" applyFont="1" applyFill="1" applyBorder="1" applyProtection="1">
      <alignment vertical="center"/>
      <protection locked="0"/>
    </xf>
    <xf numFmtId="0" fontId="20" fillId="0" borderId="41" xfId="6" applyFont="1" applyFill="1" applyBorder="1" applyProtection="1">
      <alignment vertical="center"/>
      <protection locked="0"/>
    </xf>
    <xf numFmtId="0" fontId="20" fillId="0" borderId="6" xfId="6" applyFont="1" applyFill="1" applyBorder="1" applyProtection="1">
      <alignment vertical="center"/>
      <protection locked="0"/>
    </xf>
    <xf numFmtId="0" fontId="20" fillId="0" borderId="0" xfId="6" applyFont="1" applyFill="1" applyAlignment="1" applyProtection="1">
      <alignment horizontal="left" vertical="center"/>
      <protection locked="0"/>
    </xf>
    <xf numFmtId="0" fontId="20" fillId="0" borderId="40" xfId="6" applyFont="1" applyFill="1" applyBorder="1" applyProtection="1">
      <alignment vertical="center"/>
    </xf>
    <xf numFmtId="0" fontId="20" fillId="0" borderId="4" xfId="6" applyFont="1" applyFill="1" applyBorder="1" applyProtection="1">
      <alignment vertical="center"/>
    </xf>
    <xf numFmtId="0" fontId="20" fillId="0" borderId="41" xfId="6" applyFont="1" applyFill="1" applyBorder="1" applyProtection="1">
      <alignment vertical="center"/>
    </xf>
    <xf numFmtId="0" fontId="20" fillId="0" borderId="6" xfId="6" applyFont="1" applyFill="1" applyBorder="1" applyProtection="1">
      <alignment vertical="center"/>
    </xf>
    <xf numFmtId="0" fontId="20" fillId="0" borderId="0" xfId="6" applyFont="1" applyFill="1" applyAlignment="1" applyProtection="1">
      <alignment horizontal="left" vertical="center"/>
    </xf>
    <xf numFmtId="0" fontId="20" fillId="0" borderId="35" xfId="6" applyFont="1" applyFill="1" applyBorder="1" applyAlignment="1" applyProtection="1">
      <alignment horizontal="center" vertical="center"/>
    </xf>
    <xf numFmtId="0" fontId="20" fillId="0" borderId="36" xfId="6" applyFont="1" applyFill="1" applyBorder="1" applyAlignment="1" applyProtection="1">
      <alignment horizontal="center" vertical="center"/>
    </xf>
    <xf numFmtId="0" fontId="20" fillId="0" borderId="37" xfId="6" applyFont="1" applyFill="1" applyBorder="1" applyAlignment="1" applyProtection="1">
      <alignment horizontal="center" vertical="center"/>
    </xf>
    <xf numFmtId="0" fontId="20" fillId="0" borderId="38" xfId="6" applyFont="1" applyFill="1" applyBorder="1" applyAlignment="1" applyProtection="1">
      <alignment horizontal="center" vertical="center"/>
    </xf>
    <xf numFmtId="0" fontId="20" fillId="0" borderId="3" xfId="6" applyFont="1" applyFill="1" applyBorder="1" applyAlignment="1" applyProtection="1">
      <alignment horizontal="center" vertical="center"/>
    </xf>
    <xf numFmtId="0" fontId="20" fillId="0" borderId="30" xfId="6" applyFont="1" applyFill="1" applyBorder="1" applyAlignment="1" applyProtection="1">
      <alignment horizontal="center" vertical="center"/>
    </xf>
    <xf numFmtId="0" fontId="20" fillId="0" borderId="31" xfId="6" applyFont="1" applyFill="1" applyBorder="1" applyAlignment="1" applyProtection="1">
      <alignment horizontal="center" vertical="center"/>
    </xf>
    <xf numFmtId="178" fontId="11" fillId="0" borderId="6" xfId="1" applyNumberFormat="1" applyFont="1" applyFill="1" applyBorder="1" applyAlignment="1" applyProtection="1">
      <alignment horizontal="distributed" vertical="center" indent="5"/>
      <protection locked="0"/>
    </xf>
    <xf numFmtId="0" fontId="0" fillId="0" borderId="7" xfId="0" applyBorder="1" applyAlignment="1" applyProtection="1">
      <alignment horizontal="distributed" vertical="center" indent="5"/>
      <protection locked="0"/>
    </xf>
    <xf numFmtId="178" fontId="11" fillId="0" borderId="11" xfId="1" applyNumberFormat="1" applyFont="1" applyFill="1" applyBorder="1" applyAlignment="1" applyProtection="1">
      <alignment horizontal="distributed" vertical="center" indent="5"/>
      <protection locked="0"/>
    </xf>
    <xf numFmtId="0" fontId="0" fillId="0" borderId="2" xfId="0" applyBorder="1" applyAlignment="1" applyProtection="1">
      <alignment horizontal="distributed" vertical="center" indent="5"/>
      <protection locked="0"/>
    </xf>
    <xf numFmtId="0" fontId="11" fillId="0" borderId="0" xfId="1" applyFont="1" applyAlignment="1" applyProtection="1">
      <alignment horizontal="left"/>
      <protection locked="0"/>
    </xf>
    <xf numFmtId="0" fontId="0" fillId="0" borderId="0" xfId="0" applyAlignment="1" applyProtection="1">
      <alignment horizontal="left"/>
      <protection locked="0"/>
    </xf>
    <xf numFmtId="179" fontId="11" fillId="0" borderId="7" xfId="1" applyNumberFormat="1" applyFont="1" applyBorder="1" applyAlignment="1" applyProtection="1">
      <alignment horizontal="right" vertical="center" indent="10"/>
      <protection locked="0"/>
    </xf>
    <xf numFmtId="179" fontId="0" fillId="0" borderId="8" xfId="0" applyNumberFormat="1" applyBorder="1" applyAlignment="1" applyProtection="1">
      <alignment horizontal="right" vertical="center" indent="10"/>
      <protection locked="0"/>
    </xf>
    <xf numFmtId="179" fontId="11" fillId="0" borderId="0" xfId="1" applyNumberFormat="1" applyFont="1" applyBorder="1" applyAlignment="1">
      <alignment horizontal="right" vertical="center" indent="10"/>
    </xf>
    <xf numFmtId="179" fontId="0" fillId="0" borderId="10" xfId="0" applyNumberFormat="1" applyBorder="1" applyAlignment="1">
      <alignment horizontal="right" vertical="center" indent="10"/>
    </xf>
    <xf numFmtId="179" fontId="11" fillId="0" borderId="2" xfId="1" applyNumberFormat="1" applyFont="1" applyBorder="1" applyAlignment="1">
      <alignment horizontal="right" vertical="center" indent="10"/>
    </xf>
    <xf numFmtId="179" fontId="0" fillId="0" borderId="12" xfId="0" applyNumberFormat="1" applyBorder="1" applyAlignment="1">
      <alignment horizontal="right" vertical="center" indent="10"/>
    </xf>
    <xf numFmtId="0" fontId="0" fillId="0" borderId="0" xfId="0" applyAlignment="1" applyProtection="1">
      <alignment vertical="center" wrapText="1"/>
      <protection locked="0"/>
    </xf>
    <xf numFmtId="0" fontId="11" fillId="0" borderId="3" xfId="1" applyFont="1" applyFill="1" applyBorder="1" applyAlignment="1" applyProtection="1">
      <alignment horizontal="left"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4"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left" vertical="center" wrapText="1"/>
    </xf>
    <xf numFmtId="0" fontId="7" fillId="0" borderId="5" xfId="0" applyNumberFormat="1"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protection locked="0"/>
    </xf>
    <xf numFmtId="0" fontId="8" fillId="2" borderId="8" xfId="1" applyFont="1" applyFill="1" applyBorder="1" applyAlignment="1" applyProtection="1">
      <alignment vertical="center" shrinkToFit="1"/>
      <protection locked="0"/>
    </xf>
    <xf numFmtId="181" fontId="8" fillId="2" borderId="1" xfId="1" applyNumberFormat="1" applyFont="1" applyFill="1" applyBorder="1" applyAlignment="1" applyProtection="1">
      <alignment vertical="center"/>
      <protection locked="0"/>
    </xf>
    <xf numFmtId="181" fontId="8" fillId="2" borderId="4" xfId="1" applyNumberFormat="1" applyFont="1" applyFill="1" applyBorder="1" applyAlignment="1" applyProtection="1">
      <alignment vertical="center"/>
      <protection locked="0"/>
    </xf>
    <xf numFmtId="181" fontId="8" fillId="2" borderId="3" xfId="1" applyNumberFormat="1" applyFont="1" applyFill="1" applyBorder="1" applyAlignment="1" applyProtection="1">
      <alignment vertical="center"/>
      <protection locked="0"/>
    </xf>
  </cellXfs>
  <cellStyles count="14">
    <cellStyle name="桁区切り" xfId="3" builtinId="6"/>
    <cellStyle name="桁区切り 2" xfId="11" xr:uid="{1615C952-B50C-4687-92CA-368771023C0C}"/>
    <cellStyle name="標準" xfId="0" builtinId="0"/>
    <cellStyle name="標準 12" xfId="5" xr:uid="{4894982A-7465-4755-89FC-E52CAC28B369}"/>
    <cellStyle name="標準 2" xfId="1" xr:uid="{795D4ADC-2F09-4888-93AF-44F83ECD9AB0}"/>
    <cellStyle name="標準 2 2" xfId="13" xr:uid="{E36D6D65-2274-4309-B91A-0AB6A84C2516}"/>
    <cellStyle name="標準 3" xfId="8" xr:uid="{7C88B870-96FE-45CE-BC89-7F4FA40EC361}"/>
    <cellStyle name="標準 4" xfId="2" xr:uid="{F218F30F-70C7-4436-BE22-156E164B7970}"/>
    <cellStyle name="標準 4 3 2 2 2 2" xfId="7" xr:uid="{2255FE73-ECD2-4B73-97DC-ABA6AE8C21FD}"/>
    <cellStyle name="標準 4 3 2 3" xfId="10" xr:uid="{136AE238-47E0-425C-9EC0-507A675ED59E}"/>
    <cellStyle name="標準 5" xfId="12" xr:uid="{C85B3C55-1A3C-4F54-8314-A35FD1D421CC}"/>
    <cellStyle name="標準 6 2" xfId="9" xr:uid="{EDC69C75-016E-42A5-B7EF-D426FD6AD670}"/>
    <cellStyle name="標準 9 3" xfId="4" xr:uid="{31627355-6FA2-454F-8077-1B192E1AC09F}"/>
    <cellStyle name="標準 9 3 2 2" xfId="6" xr:uid="{9D3EB824-3058-47AC-A6B1-924B2186D94E}"/>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b/>
        <i val="0"/>
        <color rgb="FFFF0000"/>
      </font>
      <fill>
        <patternFill>
          <bgColor rgb="FFFFFF00"/>
        </patternFill>
      </fill>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fill>
        <patternFill patternType="none">
          <bgColor auto="1"/>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112978</xdr:colOff>
      <xdr:row>0</xdr:row>
      <xdr:rowOff>89647</xdr:rowOff>
    </xdr:from>
    <xdr:to>
      <xdr:col>14</xdr:col>
      <xdr:colOff>167166</xdr:colOff>
      <xdr:row>2</xdr:row>
      <xdr:rowOff>44824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2978" y="93457"/>
          <a:ext cx="2858348" cy="29617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ea typeface="ＤＦ特太ゴシック体" pitchFamily="1" charset="-128"/>
            </a:rPr>
            <a:t>チェックリスト</a:t>
          </a:r>
          <a:r>
            <a:rPr kumimoji="1" lang="ja-JP" altLang="en-US" sz="1100">
              <a:solidFill>
                <a:schemeClr val="tx1"/>
              </a:solidFill>
              <a:ea typeface="ＤＦ特太ゴシック体" pitchFamily="1" charset="-128"/>
            </a:rPr>
            <a:t>　（博物館）</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133350</xdr:rowOff>
        </xdr:from>
        <xdr:to>
          <xdr:col>5</xdr:col>
          <xdr:colOff>19050</xdr:colOff>
          <xdr:row>7</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xdr:row>
          <xdr:rowOff>133350</xdr:rowOff>
        </xdr:from>
        <xdr:to>
          <xdr:col>12</xdr:col>
          <xdr:colOff>47625</xdr:colOff>
          <xdr:row>7</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133350</xdr:rowOff>
        </xdr:from>
        <xdr:to>
          <xdr:col>22</xdr:col>
          <xdr:colOff>28575</xdr:colOff>
          <xdr:row>7</xdr:row>
          <xdr:rowOff>28575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142875</xdr:rowOff>
        </xdr:from>
        <xdr:to>
          <xdr:col>5</xdr:col>
          <xdr:colOff>47625</xdr:colOff>
          <xdr:row>11</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142875</xdr:rowOff>
        </xdr:from>
        <xdr:to>
          <xdr:col>12</xdr:col>
          <xdr:colOff>38100</xdr:colOff>
          <xdr:row>11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133350</xdr:rowOff>
        </xdr:from>
        <xdr:to>
          <xdr:col>5</xdr:col>
          <xdr:colOff>47625</xdr:colOff>
          <xdr:row>15</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133350</xdr:rowOff>
        </xdr:from>
        <xdr:to>
          <xdr:col>5</xdr:col>
          <xdr:colOff>47625</xdr:colOff>
          <xdr:row>19</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133350</xdr:rowOff>
        </xdr:from>
        <xdr:to>
          <xdr:col>5</xdr:col>
          <xdr:colOff>38100</xdr:colOff>
          <xdr:row>27</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133350</xdr:rowOff>
        </xdr:from>
        <xdr:to>
          <xdr:col>14</xdr:col>
          <xdr:colOff>38100</xdr:colOff>
          <xdr:row>27</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133350</xdr:rowOff>
        </xdr:from>
        <xdr:to>
          <xdr:col>5</xdr:col>
          <xdr:colOff>47625</xdr:colOff>
          <xdr:row>31</xdr:row>
          <xdr:rowOff>28575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29</xdr:row>
          <xdr:rowOff>133350</xdr:rowOff>
        </xdr:from>
        <xdr:to>
          <xdr:col>25</xdr:col>
          <xdr:colOff>47625</xdr:colOff>
          <xdr:row>31</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0</xdr:rowOff>
        </xdr:from>
        <xdr:to>
          <xdr:col>5</xdr:col>
          <xdr:colOff>47625</xdr:colOff>
          <xdr:row>33</xdr:row>
          <xdr:rowOff>66675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32</xdr:row>
          <xdr:rowOff>0</xdr:rowOff>
        </xdr:from>
        <xdr:to>
          <xdr:col>25</xdr:col>
          <xdr:colOff>47625</xdr:colOff>
          <xdr:row>33</xdr:row>
          <xdr:rowOff>66675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133350</xdr:rowOff>
        </xdr:from>
        <xdr:to>
          <xdr:col>5</xdr:col>
          <xdr:colOff>47625</xdr:colOff>
          <xdr:row>31</xdr:row>
          <xdr:rowOff>200025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133350</xdr:rowOff>
        </xdr:from>
        <xdr:to>
          <xdr:col>5</xdr:col>
          <xdr:colOff>47625</xdr:colOff>
          <xdr:row>38</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36</xdr:row>
          <xdr:rowOff>133350</xdr:rowOff>
        </xdr:from>
        <xdr:to>
          <xdr:col>25</xdr:col>
          <xdr:colOff>47625</xdr:colOff>
          <xdr:row>38</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38</xdr:row>
          <xdr:rowOff>142875</xdr:rowOff>
        </xdr:from>
        <xdr:to>
          <xdr:col>25</xdr:col>
          <xdr:colOff>47625</xdr:colOff>
          <xdr:row>40</xdr:row>
          <xdr:rowOff>38100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142875</xdr:rowOff>
        </xdr:from>
        <xdr:to>
          <xdr:col>25</xdr:col>
          <xdr:colOff>47625</xdr:colOff>
          <xdr:row>42</xdr:row>
          <xdr:rowOff>38100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133350</xdr:rowOff>
        </xdr:from>
        <xdr:to>
          <xdr:col>25</xdr:col>
          <xdr:colOff>47625</xdr:colOff>
          <xdr:row>44</xdr:row>
          <xdr:rowOff>28575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44</xdr:row>
          <xdr:rowOff>133350</xdr:rowOff>
        </xdr:from>
        <xdr:to>
          <xdr:col>25</xdr:col>
          <xdr:colOff>47625</xdr:colOff>
          <xdr:row>46</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133350</xdr:rowOff>
        </xdr:from>
        <xdr:to>
          <xdr:col>25</xdr:col>
          <xdr:colOff>47625</xdr:colOff>
          <xdr:row>50</xdr:row>
          <xdr:rowOff>28575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53</xdr:row>
          <xdr:rowOff>133350</xdr:rowOff>
        </xdr:from>
        <xdr:to>
          <xdr:col>5</xdr:col>
          <xdr:colOff>47625</xdr:colOff>
          <xdr:row>55</xdr:row>
          <xdr:rowOff>28575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133350</xdr:rowOff>
        </xdr:from>
        <xdr:to>
          <xdr:col>5</xdr:col>
          <xdr:colOff>47625</xdr:colOff>
          <xdr:row>59</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xdr:row>
          <xdr:rowOff>133350</xdr:rowOff>
        </xdr:from>
        <xdr:to>
          <xdr:col>5</xdr:col>
          <xdr:colOff>47625</xdr:colOff>
          <xdr:row>63</xdr:row>
          <xdr:rowOff>28575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133350</xdr:rowOff>
        </xdr:from>
        <xdr:to>
          <xdr:col>5</xdr:col>
          <xdr:colOff>57150</xdr:colOff>
          <xdr:row>67</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142875</xdr:rowOff>
        </xdr:from>
        <xdr:to>
          <xdr:col>5</xdr:col>
          <xdr:colOff>57150</xdr:colOff>
          <xdr:row>23</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30</xdr:row>
          <xdr:rowOff>133350</xdr:rowOff>
        </xdr:from>
        <xdr:to>
          <xdr:col>25</xdr:col>
          <xdr:colOff>47625</xdr:colOff>
          <xdr:row>31</xdr:row>
          <xdr:rowOff>200025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10</xdr:col>
      <xdr:colOff>438150</xdr:colOff>
      <xdr:row>0</xdr:row>
      <xdr:rowOff>1905</xdr:rowOff>
    </xdr:from>
    <xdr:to>
      <xdr:col>12</xdr:col>
      <xdr:colOff>872723</xdr:colOff>
      <xdr:row>1</xdr:row>
      <xdr:rowOff>47672</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8782050" y="1905"/>
          <a:ext cx="222527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3</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266700</xdr:colOff>
      <xdr:row>0</xdr:row>
      <xdr:rowOff>0</xdr:rowOff>
    </xdr:from>
    <xdr:to>
      <xdr:col>31</xdr:col>
      <xdr:colOff>783188</xdr:colOff>
      <xdr:row>1</xdr:row>
      <xdr:rowOff>55292</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2477750" y="0"/>
          <a:ext cx="215478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4-1</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8</xdr:col>
      <xdr:colOff>180975</xdr:colOff>
      <xdr:row>0</xdr:row>
      <xdr:rowOff>44012</xdr:rowOff>
    </xdr:from>
    <xdr:ext cx="1857375" cy="392800"/>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2752725" y="44012"/>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25</xdr:col>
      <xdr:colOff>0</xdr:colOff>
      <xdr:row>0</xdr:row>
      <xdr:rowOff>34487</xdr:rowOff>
    </xdr:from>
    <xdr:ext cx="1857375" cy="392800"/>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10039350" y="34487"/>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F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F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F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44</xdr:row>
          <xdr:rowOff>38100</xdr:rowOff>
        </xdr:from>
        <xdr:to>
          <xdr:col>25</xdr:col>
          <xdr:colOff>152400</xdr:colOff>
          <xdr:row>44</xdr:row>
          <xdr:rowOff>228600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F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45</xdr:row>
          <xdr:rowOff>47625</xdr:rowOff>
        </xdr:from>
        <xdr:to>
          <xdr:col>25</xdr:col>
          <xdr:colOff>57150</xdr:colOff>
          <xdr:row>45</xdr:row>
          <xdr:rowOff>200025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F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53</xdr:row>
          <xdr:rowOff>38100</xdr:rowOff>
        </xdr:from>
        <xdr:to>
          <xdr:col>25</xdr:col>
          <xdr:colOff>171450</xdr:colOff>
          <xdr:row>53</xdr:row>
          <xdr:rowOff>228600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F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54</xdr:row>
          <xdr:rowOff>47625</xdr:rowOff>
        </xdr:from>
        <xdr:to>
          <xdr:col>25</xdr:col>
          <xdr:colOff>57150</xdr:colOff>
          <xdr:row>54</xdr:row>
          <xdr:rowOff>209550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F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31</xdr:col>
      <xdr:colOff>276226</xdr:colOff>
      <xdr:row>0</xdr:row>
      <xdr:rowOff>0</xdr:rowOff>
    </xdr:from>
    <xdr:to>
      <xdr:col>33</xdr:col>
      <xdr:colOff>663174</xdr:colOff>
      <xdr:row>1</xdr:row>
      <xdr:rowOff>53387</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13896976" y="0"/>
          <a:ext cx="2025248"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4-2</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11</xdr:col>
      <xdr:colOff>0</xdr:colOff>
      <xdr:row>0</xdr:row>
      <xdr:rowOff>28575</xdr:rowOff>
    </xdr:from>
    <xdr:ext cx="1857375" cy="392800"/>
    <xdr:sp macro="" textlink="">
      <xdr:nvSpPr>
        <xdr:cNvPr id="12" name="テキスト ボックス 11">
          <a:extLst>
            <a:ext uri="{FF2B5EF4-FFF2-40B4-BE49-F238E27FC236}">
              <a16:creationId xmlns:a16="http://schemas.microsoft.com/office/drawing/2014/main" id="{00000000-0008-0000-0F00-00000C000000}"/>
            </a:ext>
          </a:extLst>
        </xdr:cNvPr>
        <xdr:cNvSpPr txBox="1"/>
      </xdr:nvSpPr>
      <xdr:spPr>
        <a:xfrm>
          <a:off x="3886200"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29</xdr:col>
      <xdr:colOff>228600</xdr:colOff>
      <xdr:row>0</xdr:row>
      <xdr:rowOff>0</xdr:rowOff>
    </xdr:from>
    <xdr:ext cx="1857375" cy="392800"/>
    <xdr:sp macro="" textlink="">
      <xdr:nvSpPr>
        <xdr:cNvPr id="13" name="テキスト ボックス 12">
          <a:extLst>
            <a:ext uri="{FF2B5EF4-FFF2-40B4-BE49-F238E27FC236}">
              <a16:creationId xmlns:a16="http://schemas.microsoft.com/office/drawing/2014/main" id="{00000000-0008-0000-0F00-00000D000000}"/>
            </a:ext>
          </a:extLst>
        </xdr:cNvPr>
        <xdr:cNvSpPr txBox="1"/>
      </xdr:nvSpPr>
      <xdr:spPr>
        <a:xfrm>
          <a:off x="12211050" y="0"/>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18</xdr:col>
      <xdr:colOff>542925</xdr:colOff>
      <xdr:row>0</xdr:row>
      <xdr:rowOff>0</xdr:rowOff>
    </xdr:from>
    <xdr:to>
      <xdr:col>21</xdr:col>
      <xdr:colOff>739373</xdr:colOff>
      <xdr:row>1</xdr:row>
      <xdr:rowOff>78152</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12296775" y="0"/>
          <a:ext cx="2168123" cy="31627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4-3</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3</xdr:col>
      <xdr:colOff>685800</xdr:colOff>
      <xdr:row>0</xdr:row>
      <xdr:rowOff>28575</xdr:rowOff>
    </xdr:from>
    <xdr:ext cx="1857375" cy="392800"/>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714625"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15</xdr:col>
      <xdr:colOff>685800</xdr:colOff>
      <xdr:row>0</xdr:row>
      <xdr:rowOff>28575</xdr:rowOff>
    </xdr:from>
    <xdr:ext cx="1857375" cy="392800"/>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10106025"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3</xdr:col>
      <xdr:colOff>1249680</xdr:colOff>
      <xdr:row>0</xdr:row>
      <xdr:rowOff>0</xdr:rowOff>
    </xdr:from>
    <xdr:to>
      <xdr:col>3</xdr:col>
      <xdr:colOff>2139548</xdr:colOff>
      <xdr:row>1</xdr:row>
      <xdr:rowOff>131492</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116830" y="0"/>
          <a:ext cx="88986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6-1</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781050</xdr:colOff>
      <xdr:row>0</xdr:row>
      <xdr:rowOff>1905</xdr:rowOff>
    </xdr:from>
    <xdr:to>
      <xdr:col>7</xdr:col>
      <xdr:colOff>872723</xdr:colOff>
      <xdr:row>1</xdr:row>
      <xdr:rowOff>47672</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5543550" y="1905"/>
          <a:ext cx="98702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601980</xdr:colOff>
      <xdr:row>0</xdr:row>
      <xdr:rowOff>0</xdr:rowOff>
    </xdr:from>
    <xdr:to>
      <xdr:col>14</xdr:col>
      <xdr:colOff>783188</xdr:colOff>
      <xdr:row>1</xdr:row>
      <xdr:rowOff>55292</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164580" y="0"/>
          <a:ext cx="100035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6-3-1</a:t>
          </a:r>
        </a:p>
      </xdr:txBody>
    </xdr:sp>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14</xdr:col>
      <xdr:colOff>472440</xdr:colOff>
      <xdr:row>0</xdr:row>
      <xdr:rowOff>0</xdr:rowOff>
    </xdr:from>
    <xdr:to>
      <xdr:col>15</xdr:col>
      <xdr:colOff>663173</xdr:colOff>
      <xdr:row>1</xdr:row>
      <xdr:rowOff>53387</xdr:rowOff>
    </xdr:to>
    <xdr:sp macro="" textlink="">
      <xdr:nvSpPr>
        <xdr:cNvPr id="6" name="正方形/長方形 5">
          <a:extLst>
            <a:ext uri="{FF2B5EF4-FFF2-40B4-BE49-F238E27FC236}">
              <a16:creationId xmlns:a16="http://schemas.microsoft.com/office/drawing/2014/main" id="{00000000-0008-0000-1500-000006000000}"/>
            </a:ext>
          </a:extLst>
        </xdr:cNvPr>
        <xdr:cNvSpPr/>
      </xdr:nvSpPr>
      <xdr:spPr>
        <a:xfrm>
          <a:off x="6816090" y="0"/>
          <a:ext cx="1009883"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6-3-2</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542925</xdr:colOff>
      <xdr:row>0</xdr:row>
      <xdr:rowOff>0</xdr:rowOff>
    </xdr:from>
    <xdr:to>
      <xdr:col>9</xdr:col>
      <xdr:colOff>739373</xdr:colOff>
      <xdr:row>1</xdr:row>
      <xdr:rowOff>78152</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6076950" y="0"/>
          <a:ext cx="996548" cy="31627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1674495</xdr:colOff>
      <xdr:row>0</xdr:row>
      <xdr:rowOff>0</xdr:rowOff>
    </xdr:from>
    <xdr:to>
      <xdr:col>2</xdr:col>
      <xdr:colOff>2659613</xdr:colOff>
      <xdr:row>0</xdr:row>
      <xdr:rowOff>301037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70145" y="0"/>
          <a:ext cx="985118"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1249680</xdr:colOff>
      <xdr:row>0</xdr:row>
      <xdr:rowOff>0</xdr:rowOff>
    </xdr:from>
    <xdr:to>
      <xdr:col>3</xdr:col>
      <xdr:colOff>2139548</xdr:colOff>
      <xdr:row>1</xdr:row>
      <xdr:rowOff>131492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16830" y="0"/>
          <a:ext cx="88986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781050</xdr:colOff>
      <xdr:row>0</xdr:row>
      <xdr:rowOff>1905</xdr:rowOff>
    </xdr:from>
    <xdr:to>
      <xdr:col>7</xdr:col>
      <xdr:colOff>872723</xdr:colOff>
      <xdr:row>1</xdr:row>
      <xdr:rowOff>47672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543550" y="1905"/>
          <a:ext cx="98702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601980</xdr:colOff>
      <xdr:row>0</xdr:row>
      <xdr:rowOff>0</xdr:rowOff>
    </xdr:from>
    <xdr:to>
      <xdr:col>14</xdr:col>
      <xdr:colOff>783188</xdr:colOff>
      <xdr:row>1</xdr:row>
      <xdr:rowOff>55292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07380" y="0"/>
          <a:ext cx="100035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4-1</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14</xdr:col>
      <xdr:colOff>472440</xdr:colOff>
      <xdr:row>0</xdr:row>
      <xdr:rowOff>0</xdr:rowOff>
    </xdr:from>
    <xdr:to>
      <xdr:col>15</xdr:col>
      <xdr:colOff>663173</xdr:colOff>
      <xdr:row>1</xdr:row>
      <xdr:rowOff>53387</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6396990" y="0"/>
          <a:ext cx="1009883"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542925</xdr:colOff>
      <xdr:row>0</xdr:row>
      <xdr:rowOff>0</xdr:rowOff>
    </xdr:from>
    <xdr:to>
      <xdr:col>9</xdr:col>
      <xdr:colOff>739373</xdr:colOff>
      <xdr:row>1</xdr:row>
      <xdr:rowOff>78152</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076950" y="0"/>
          <a:ext cx="996548" cy="30675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554355</xdr:colOff>
      <xdr:row>0</xdr:row>
      <xdr:rowOff>7620</xdr:rowOff>
    </xdr:from>
    <xdr:to>
      <xdr:col>4</xdr:col>
      <xdr:colOff>1539473</xdr:colOff>
      <xdr:row>0</xdr:row>
      <xdr:rowOff>316277</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554855" y="7620"/>
          <a:ext cx="985118" cy="30865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114300</xdr:colOff>
      <xdr:row>0</xdr:row>
      <xdr:rowOff>0</xdr:rowOff>
    </xdr:from>
    <xdr:to>
      <xdr:col>6</xdr:col>
      <xdr:colOff>1949048</xdr:colOff>
      <xdr:row>1</xdr:row>
      <xdr:rowOff>131492</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9505950" y="0"/>
          <a:ext cx="183474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2</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14.vml"/><Relationship Id="rId7" Type="http://schemas.openxmlformats.org/officeDocument/2006/relationships/ctrlProp" Target="../ctrlProps/ctrlProp35.xml"/><Relationship Id="rId12" Type="http://schemas.openxmlformats.org/officeDocument/2006/relationships/comments" Target="../comments13.xml"/><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7.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5.xml"/><Relationship Id="rId1" Type="http://schemas.openxmlformats.org/officeDocument/2006/relationships/printerSettings" Target="../printerSettings/printerSettings20.bin"/><Relationship Id="rId4" Type="http://schemas.openxmlformats.org/officeDocument/2006/relationships/comments" Target="../comments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6.xml"/><Relationship Id="rId1" Type="http://schemas.openxmlformats.org/officeDocument/2006/relationships/printerSettings" Target="../printerSettings/printerSettings21.bin"/><Relationship Id="rId4" Type="http://schemas.openxmlformats.org/officeDocument/2006/relationships/comments" Target="../comments18.xml"/></Relationships>
</file>

<file path=xl/worksheets/_rels/sheet22.xml.rels><?xml version="1.0" encoding="UTF-8" standalone="yes"?>
<Relationships xmlns="http://schemas.openxmlformats.org/package/2006/relationships"><Relationship Id="rId8" Type="http://schemas.openxmlformats.org/officeDocument/2006/relationships/comments" Target="../comments19.xml"/><Relationship Id="rId3" Type="http://schemas.openxmlformats.org/officeDocument/2006/relationships/vmlDrawing" Target="../drawings/vmlDrawing20.vml"/><Relationship Id="rId7" Type="http://schemas.openxmlformats.org/officeDocument/2006/relationships/ctrlProp" Target="../ctrlProps/ctrlProp43.xml"/><Relationship Id="rId2" Type="http://schemas.openxmlformats.org/officeDocument/2006/relationships/drawing" Target="../drawings/drawing17.xml"/><Relationship Id="rId1" Type="http://schemas.openxmlformats.org/officeDocument/2006/relationships/printerSettings" Target="../printerSettings/printerSettings22.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omments" Target="../comments2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6.vml"/><Relationship Id="rId7" Type="http://schemas.openxmlformats.org/officeDocument/2006/relationships/ctrlProp" Target="../ctrlProps/ctrlProp3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FDC4-E0D7-4E31-BDAB-7951E8C9A511}">
  <sheetPr>
    <tabColor theme="9" tint="0.59999389629810485"/>
  </sheetPr>
  <dimension ref="A4:AP82"/>
  <sheetViews>
    <sheetView view="pageBreakPreview" zoomScaleNormal="100" zoomScaleSheetLayoutView="100" zoomScalePageLayoutView="85" workbookViewId="0">
      <selection activeCell="L15" sqref="L15"/>
    </sheetView>
  </sheetViews>
  <sheetFormatPr defaultColWidth="2.375" defaultRowHeight="13.5" customHeight="1"/>
  <cols>
    <col min="1" max="15" width="2.625" style="96" customWidth="1"/>
    <col min="16" max="19" width="2.625" style="97" customWidth="1"/>
    <col min="20" max="41" width="2.625" style="96" customWidth="1"/>
    <col min="42" max="16384" width="2.375" style="96"/>
  </cols>
  <sheetData>
    <row r="4" spans="1:41" ht="14.1" customHeight="1">
      <c r="A4" s="98"/>
      <c r="B4" s="98"/>
      <c r="C4" s="98"/>
      <c r="D4" s="98"/>
      <c r="E4" s="98"/>
      <c r="F4" s="98"/>
      <c r="G4" s="98"/>
      <c r="H4" s="98"/>
      <c r="I4" s="98"/>
      <c r="J4" s="98"/>
      <c r="K4" s="98"/>
      <c r="L4" s="98"/>
      <c r="M4" s="98"/>
      <c r="N4" s="98"/>
      <c r="O4" s="98"/>
      <c r="P4" s="99"/>
      <c r="Q4" s="99"/>
      <c r="R4" s="99"/>
      <c r="S4" s="99"/>
      <c r="T4" s="98"/>
      <c r="U4" s="98"/>
      <c r="V4" s="98"/>
      <c r="W4" s="98"/>
      <c r="X4" s="98"/>
      <c r="Y4" s="98"/>
      <c r="Z4" s="98"/>
      <c r="AA4" s="98"/>
      <c r="AB4" s="98"/>
      <c r="AC4" s="98"/>
      <c r="AD4" s="98"/>
      <c r="AE4" s="98"/>
      <c r="AF4" s="98"/>
      <c r="AG4" s="98"/>
      <c r="AH4" s="98"/>
      <c r="AI4" s="98"/>
      <c r="AJ4" s="98"/>
      <c r="AK4" s="98"/>
      <c r="AL4" s="98"/>
      <c r="AM4" s="98"/>
      <c r="AN4" s="98"/>
    </row>
    <row r="5" spans="1:41" ht="14.1" customHeight="1">
      <c r="A5" s="98"/>
      <c r="B5" s="98" t="s">
        <v>235</v>
      </c>
      <c r="C5" s="98"/>
      <c r="D5" s="98"/>
      <c r="E5" s="98"/>
      <c r="F5" s="98"/>
      <c r="G5" s="98"/>
      <c r="H5" s="98"/>
      <c r="I5" s="98"/>
      <c r="J5" s="98"/>
      <c r="K5" s="98"/>
      <c r="L5" s="98"/>
      <c r="M5" s="98"/>
      <c r="N5" s="98"/>
      <c r="O5" s="98"/>
      <c r="P5" s="100"/>
      <c r="Q5" s="100"/>
      <c r="R5" s="100"/>
      <c r="S5" s="100"/>
      <c r="T5" s="98"/>
      <c r="U5" s="98"/>
      <c r="V5" s="98"/>
      <c r="W5" s="98"/>
      <c r="X5" s="98"/>
      <c r="Y5" s="98"/>
      <c r="Z5" s="98"/>
      <c r="AA5" s="98"/>
      <c r="AB5" s="98"/>
      <c r="AC5" s="98"/>
      <c r="AD5" s="101"/>
      <c r="AE5" s="101"/>
      <c r="AF5" s="101"/>
      <c r="AG5" s="101"/>
      <c r="AH5" s="101"/>
      <c r="AI5" s="101"/>
      <c r="AJ5" s="101"/>
      <c r="AK5" s="101"/>
      <c r="AL5" s="101"/>
      <c r="AM5" s="101"/>
      <c r="AN5" s="101"/>
    </row>
    <row r="6" spans="1:41" ht="14.1" customHeight="1">
      <c r="A6" s="98"/>
      <c r="B6" s="98"/>
      <c r="C6" s="98"/>
      <c r="D6" s="98"/>
      <c r="E6" s="98"/>
      <c r="F6" s="98"/>
      <c r="G6" s="98"/>
      <c r="H6" s="98"/>
      <c r="I6" s="98"/>
      <c r="J6" s="98"/>
      <c r="K6" s="98"/>
      <c r="L6" s="98"/>
      <c r="M6" s="98"/>
      <c r="N6" s="98"/>
      <c r="O6" s="98"/>
      <c r="P6" s="100"/>
      <c r="Q6" s="100"/>
      <c r="R6" s="100"/>
      <c r="S6" s="100"/>
      <c r="T6" s="98"/>
      <c r="U6" s="98"/>
      <c r="V6" s="98"/>
      <c r="W6" s="98"/>
      <c r="X6" s="102"/>
      <c r="Y6" s="102"/>
      <c r="Z6" s="98"/>
      <c r="AA6" s="98"/>
      <c r="AB6" s="102"/>
      <c r="AC6" s="98"/>
      <c r="AD6" s="103"/>
      <c r="AE6" s="103"/>
      <c r="AF6" s="102"/>
      <c r="AG6" s="102"/>
      <c r="AH6" s="103"/>
      <c r="AI6" s="103"/>
      <c r="AJ6" s="103"/>
      <c r="AK6" s="103"/>
      <c r="AL6" s="103"/>
      <c r="AM6" s="103"/>
      <c r="AN6" s="103"/>
    </row>
    <row r="7" spans="1:41" ht="14.1" customHeight="1">
      <c r="A7" s="98"/>
      <c r="B7" s="98"/>
      <c r="C7" s="98" t="s">
        <v>169</v>
      </c>
      <c r="D7" s="98"/>
      <c r="E7" s="98"/>
      <c r="F7" s="98"/>
      <c r="G7" s="98"/>
      <c r="H7" s="98"/>
      <c r="I7" s="98"/>
      <c r="J7" s="98" t="s">
        <v>170</v>
      </c>
      <c r="K7" s="98"/>
      <c r="L7" s="98"/>
      <c r="M7" s="98"/>
      <c r="N7" s="98"/>
      <c r="O7" s="98"/>
      <c r="P7" s="100"/>
      <c r="Q7" s="100"/>
      <c r="R7" s="100"/>
      <c r="S7" s="100"/>
      <c r="T7" s="98" t="s">
        <v>171</v>
      </c>
      <c r="U7" s="98"/>
      <c r="V7" s="98"/>
      <c r="W7" s="98"/>
      <c r="X7" s="98"/>
      <c r="Y7" s="98"/>
      <c r="Z7" s="98"/>
      <c r="AA7" s="98"/>
      <c r="AB7" s="98"/>
      <c r="AC7" s="98"/>
      <c r="AD7" s="98"/>
      <c r="AE7" s="98"/>
      <c r="AF7" s="98"/>
      <c r="AG7" s="98"/>
      <c r="AH7" s="98"/>
      <c r="AI7" s="98"/>
      <c r="AJ7" s="98"/>
      <c r="AK7" s="98"/>
      <c r="AL7" s="98"/>
      <c r="AM7" s="98"/>
      <c r="AN7" s="98"/>
    </row>
    <row r="8" spans="1:41" ht="14.1" customHeight="1">
      <c r="A8" s="98"/>
      <c r="B8" s="98"/>
      <c r="C8" s="98"/>
      <c r="D8" s="98"/>
      <c r="E8" s="98"/>
      <c r="F8" s="98"/>
      <c r="G8" s="98"/>
      <c r="H8" s="98"/>
      <c r="I8" s="98"/>
      <c r="J8" s="98"/>
      <c r="K8" s="98"/>
      <c r="L8" s="98"/>
      <c r="M8" s="98"/>
      <c r="N8" s="98"/>
      <c r="O8" s="98"/>
      <c r="P8" s="100"/>
      <c r="Q8" s="100"/>
      <c r="R8" s="100"/>
      <c r="S8" s="100"/>
      <c r="T8" s="98"/>
      <c r="U8" s="98"/>
      <c r="V8" s="98"/>
      <c r="W8" s="98"/>
      <c r="X8" s="98"/>
      <c r="Y8" s="98"/>
      <c r="Z8" s="98"/>
      <c r="AA8" s="98"/>
      <c r="AB8" s="98"/>
      <c r="AC8" s="98"/>
      <c r="AD8" s="98"/>
      <c r="AE8" s="98"/>
      <c r="AF8" s="98"/>
      <c r="AG8" s="98"/>
      <c r="AH8" s="98"/>
      <c r="AI8" s="98"/>
      <c r="AJ8" s="98"/>
      <c r="AK8" s="98"/>
      <c r="AL8" s="98"/>
      <c r="AM8" s="98"/>
      <c r="AN8" s="98"/>
    </row>
    <row r="9" spans="1:41" ht="14.1" customHeight="1">
      <c r="A9" s="98"/>
      <c r="B9" s="98" t="s">
        <v>251</v>
      </c>
      <c r="C9" s="98"/>
      <c r="D9" s="98"/>
      <c r="E9" s="98"/>
      <c r="F9" s="98"/>
      <c r="G9" s="98"/>
      <c r="H9" s="98"/>
      <c r="I9" s="98"/>
      <c r="J9" s="98"/>
      <c r="K9" s="98"/>
      <c r="L9" s="98"/>
      <c r="M9" s="98"/>
      <c r="N9" s="98"/>
      <c r="O9" s="98"/>
      <c r="P9" s="100"/>
      <c r="Q9" s="100"/>
      <c r="R9" s="100"/>
      <c r="S9" s="102"/>
      <c r="T9" s="102"/>
      <c r="U9" s="102"/>
      <c r="V9" s="102"/>
      <c r="W9" s="101"/>
      <c r="X9" s="103"/>
      <c r="Y9" s="103"/>
      <c r="Z9" s="103"/>
      <c r="AA9" s="103"/>
      <c r="AB9" s="103"/>
      <c r="AC9" s="103"/>
      <c r="AD9" s="103"/>
      <c r="AE9" s="103"/>
      <c r="AF9" s="103"/>
      <c r="AG9" s="103"/>
      <c r="AH9" s="103"/>
      <c r="AI9" s="103"/>
      <c r="AJ9" s="103"/>
      <c r="AK9" s="103"/>
      <c r="AL9" s="103"/>
      <c r="AM9" s="103"/>
      <c r="AN9" s="103"/>
      <c r="AO9" s="104"/>
    </row>
    <row r="10" spans="1:41" ht="14.1" customHeight="1">
      <c r="A10" s="98"/>
      <c r="B10" s="98"/>
      <c r="C10" s="98"/>
      <c r="D10" s="98"/>
      <c r="E10" s="98"/>
      <c r="F10" s="98"/>
      <c r="G10" s="98"/>
      <c r="H10" s="98"/>
      <c r="I10" s="98"/>
      <c r="J10" s="98"/>
      <c r="K10" s="98"/>
      <c r="L10" s="98"/>
      <c r="M10" s="98"/>
      <c r="N10" s="98"/>
      <c r="O10" s="98"/>
      <c r="P10" s="100"/>
      <c r="Q10" s="100"/>
      <c r="R10" s="100"/>
      <c r="S10" s="102"/>
      <c r="T10" s="102"/>
      <c r="U10" s="102"/>
      <c r="V10" s="102"/>
      <c r="W10" s="101"/>
      <c r="X10" s="103"/>
      <c r="Y10" s="103"/>
      <c r="Z10" s="103"/>
      <c r="AA10" s="103"/>
      <c r="AB10" s="103"/>
      <c r="AC10" s="103"/>
      <c r="AD10" s="103"/>
      <c r="AE10" s="103"/>
      <c r="AF10" s="103"/>
      <c r="AG10" s="103"/>
      <c r="AH10" s="103"/>
      <c r="AI10" s="103"/>
      <c r="AJ10" s="103"/>
      <c r="AK10" s="103"/>
      <c r="AL10" s="103"/>
      <c r="AM10" s="103"/>
      <c r="AN10" s="103"/>
      <c r="AO10" s="105"/>
    </row>
    <row r="11" spans="1:41" ht="14.1" customHeight="1">
      <c r="A11" s="98"/>
      <c r="B11" s="98" t="s">
        <v>172</v>
      </c>
      <c r="C11" s="98" t="s">
        <v>173</v>
      </c>
      <c r="D11" s="98"/>
      <c r="E11" s="98"/>
      <c r="F11" s="98"/>
      <c r="G11" s="98"/>
      <c r="H11" s="98"/>
      <c r="I11" s="98"/>
      <c r="J11" s="98" t="s">
        <v>174</v>
      </c>
      <c r="K11" s="98"/>
      <c r="L11" s="98"/>
      <c r="M11" s="98"/>
      <c r="N11" s="98"/>
      <c r="O11" s="98"/>
      <c r="P11" s="100"/>
      <c r="Q11" s="100"/>
      <c r="R11" s="100"/>
      <c r="S11" s="102"/>
      <c r="T11" s="102"/>
      <c r="U11" s="102"/>
      <c r="V11" s="102"/>
      <c r="W11" s="101"/>
      <c r="X11" s="103"/>
      <c r="Y11" s="103"/>
      <c r="Z11" s="103"/>
      <c r="AA11" s="103"/>
      <c r="AB11" s="103"/>
      <c r="AC11" s="103"/>
      <c r="AD11" s="103"/>
      <c r="AE11" s="103"/>
      <c r="AF11" s="103"/>
      <c r="AG11" s="103"/>
      <c r="AH11" s="103"/>
      <c r="AI11" s="103"/>
      <c r="AJ11" s="103"/>
      <c r="AK11" s="103"/>
      <c r="AL11" s="103"/>
      <c r="AM11" s="103"/>
      <c r="AN11" s="103"/>
    </row>
    <row r="12" spans="1:41" ht="14.1" customHeight="1">
      <c r="A12" s="98"/>
      <c r="B12" s="98"/>
      <c r="C12" s="98"/>
      <c r="D12" s="98"/>
      <c r="E12" s="98"/>
      <c r="F12" s="98"/>
      <c r="G12" s="98"/>
      <c r="H12" s="98"/>
      <c r="I12" s="98"/>
      <c r="J12" s="98"/>
      <c r="K12" s="98"/>
      <c r="L12" s="98"/>
      <c r="M12" s="98"/>
      <c r="N12" s="98"/>
      <c r="O12" s="98"/>
      <c r="P12" s="100"/>
      <c r="Q12" s="100"/>
      <c r="R12" s="100"/>
      <c r="S12" s="102"/>
      <c r="T12" s="102"/>
      <c r="U12" s="102"/>
      <c r="V12" s="102"/>
      <c r="W12" s="101"/>
      <c r="X12" s="103"/>
      <c r="Y12" s="103"/>
      <c r="Z12" s="103"/>
      <c r="AA12" s="103"/>
      <c r="AB12" s="103"/>
      <c r="AC12" s="103"/>
      <c r="AD12" s="103"/>
      <c r="AE12" s="103"/>
      <c r="AF12" s="103"/>
      <c r="AG12" s="103"/>
      <c r="AH12" s="103"/>
      <c r="AI12" s="103"/>
      <c r="AJ12" s="103"/>
      <c r="AK12" s="103"/>
      <c r="AL12" s="103"/>
      <c r="AM12" s="103"/>
      <c r="AN12" s="103"/>
    </row>
    <row r="13" spans="1:41" ht="14.1" customHeight="1">
      <c r="A13" s="98"/>
      <c r="B13" s="98" t="s">
        <v>236</v>
      </c>
      <c r="C13" s="98"/>
      <c r="D13" s="98"/>
      <c r="E13" s="98"/>
      <c r="F13" s="98"/>
      <c r="G13" s="98"/>
      <c r="H13" s="98"/>
      <c r="I13" s="98"/>
      <c r="J13" s="98"/>
      <c r="K13" s="98"/>
      <c r="L13" s="98"/>
      <c r="M13" s="98"/>
      <c r="N13" s="98"/>
      <c r="O13" s="98"/>
      <c r="P13" s="100"/>
      <c r="Q13" s="100"/>
      <c r="R13" s="100"/>
      <c r="S13" s="101"/>
      <c r="T13" s="101"/>
      <c r="U13" s="101"/>
      <c r="V13" s="101"/>
      <c r="W13" s="101"/>
      <c r="X13" s="103"/>
      <c r="Y13" s="103"/>
      <c r="Z13" s="103"/>
      <c r="AA13" s="103"/>
      <c r="AB13" s="103"/>
      <c r="AC13" s="103"/>
      <c r="AD13" s="103"/>
      <c r="AE13" s="103"/>
      <c r="AF13" s="103"/>
      <c r="AG13" s="103"/>
      <c r="AH13" s="103"/>
      <c r="AI13" s="103"/>
      <c r="AJ13" s="98"/>
      <c r="AK13" s="103"/>
      <c r="AL13" s="103"/>
      <c r="AM13" s="103"/>
      <c r="AN13" s="98"/>
    </row>
    <row r="14" spans="1:41" ht="14.1" customHeight="1">
      <c r="A14" s="98"/>
      <c r="B14" s="98"/>
      <c r="C14" s="98"/>
      <c r="D14" s="98"/>
      <c r="E14" s="98"/>
      <c r="F14" s="98"/>
      <c r="G14" s="98"/>
      <c r="H14" s="98"/>
      <c r="I14" s="98"/>
      <c r="J14" s="98"/>
      <c r="K14" s="98"/>
      <c r="L14" s="98"/>
      <c r="M14" s="98"/>
      <c r="N14" s="98"/>
      <c r="O14" s="98"/>
      <c r="P14" s="100"/>
      <c r="Q14" s="100"/>
      <c r="R14" s="100"/>
      <c r="S14" s="101"/>
      <c r="T14" s="101"/>
      <c r="U14" s="101"/>
      <c r="V14" s="101"/>
      <c r="W14" s="101"/>
      <c r="X14" s="103"/>
      <c r="Y14" s="103"/>
      <c r="Z14" s="103"/>
      <c r="AA14" s="103"/>
      <c r="AB14" s="103"/>
      <c r="AC14" s="103"/>
      <c r="AD14" s="103"/>
      <c r="AE14" s="103"/>
      <c r="AF14" s="103"/>
      <c r="AG14" s="103"/>
      <c r="AH14" s="103"/>
      <c r="AI14" s="103"/>
      <c r="AJ14" s="98"/>
      <c r="AK14" s="103"/>
      <c r="AL14" s="103"/>
      <c r="AM14" s="103"/>
      <c r="AN14" s="98"/>
    </row>
    <row r="15" spans="1:41" ht="14.1" customHeight="1">
      <c r="A15" s="98"/>
      <c r="B15" s="98"/>
      <c r="C15" s="98" t="s">
        <v>175</v>
      </c>
      <c r="D15" s="98"/>
      <c r="E15" s="98"/>
      <c r="F15" s="98"/>
      <c r="G15" s="98"/>
      <c r="H15" s="98"/>
      <c r="I15" s="98"/>
      <c r="J15" s="98"/>
      <c r="K15" s="98"/>
      <c r="L15" s="106"/>
      <c r="M15" s="98"/>
      <c r="N15" s="98"/>
      <c r="O15" s="98"/>
      <c r="P15" s="100"/>
      <c r="Q15" s="100"/>
      <c r="R15" s="100"/>
      <c r="S15" s="100"/>
      <c r="T15" s="98"/>
      <c r="U15" s="98"/>
      <c r="V15" s="98"/>
      <c r="W15" s="98"/>
      <c r="X15" s="98"/>
      <c r="Y15" s="98"/>
      <c r="Z15" s="98"/>
      <c r="AA15" s="98"/>
      <c r="AB15" s="98"/>
      <c r="AC15" s="98"/>
      <c r="AD15" s="98"/>
      <c r="AE15" s="98"/>
      <c r="AF15" s="98"/>
      <c r="AG15" s="98"/>
      <c r="AH15" s="98"/>
      <c r="AI15" s="98"/>
      <c r="AJ15" s="98"/>
      <c r="AK15" s="98"/>
      <c r="AL15" s="98"/>
      <c r="AM15" s="98"/>
      <c r="AN15" s="98"/>
    </row>
    <row r="16" spans="1:41" ht="14.1" customHeigh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row>
    <row r="17" spans="1:42" ht="14.1" customHeight="1">
      <c r="A17" s="98"/>
      <c r="B17" s="107" t="s">
        <v>176</v>
      </c>
      <c r="C17" s="98"/>
      <c r="D17" s="98"/>
      <c r="E17" s="98"/>
      <c r="F17" s="98"/>
      <c r="G17" s="98"/>
      <c r="H17" s="98"/>
      <c r="I17" s="98"/>
      <c r="J17" s="98"/>
      <c r="K17" s="98"/>
      <c r="L17" s="98"/>
      <c r="M17" s="98"/>
      <c r="N17" s="98"/>
      <c r="O17" s="98"/>
      <c r="P17" s="100"/>
      <c r="Q17" s="100"/>
      <c r="R17" s="100"/>
      <c r="S17" s="101"/>
      <c r="T17" s="101"/>
      <c r="U17" s="101"/>
      <c r="V17" s="101"/>
      <c r="W17" s="101"/>
      <c r="X17" s="103"/>
      <c r="Y17" s="103"/>
      <c r="Z17" s="103"/>
      <c r="AA17" s="103"/>
      <c r="AB17" s="103"/>
      <c r="AC17" s="103"/>
      <c r="AD17" s="103"/>
      <c r="AE17" s="103"/>
      <c r="AF17" s="103"/>
      <c r="AG17" s="103"/>
      <c r="AH17" s="103"/>
      <c r="AI17" s="103"/>
      <c r="AJ17" s="98"/>
      <c r="AK17" s="103"/>
      <c r="AL17" s="103"/>
      <c r="AM17" s="103"/>
      <c r="AN17" s="98"/>
    </row>
    <row r="18" spans="1:42" ht="14.1" customHeight="1">
      <c r="A18" s="98"/>
      <c r="B18" s="98"/>
      <c r="C18" s="98"/>
      <c r="D18" s="98"/>
      <c r="E18" s="98"/>
      <c r="F18" s="98"/>
      <c r="G18" s="98"/>
      <c r="H18" s="98"/>
      <c r="I18" s="98"/>
      <c r="J18" s="98"/>
      <c r="K18" s="98"/>
      <c r="L18" s="98"/>
      <c r="M18" s="98"/>
      <c r="N18" s="98"/>
      <c r="O18" s="98"/>
      <c r="P18" s="100"/>
      <c r="Q18" s="100"/>
      <c r="R18" s="100"/>
      <c r="S18" s="101"/>
      <c r="T18" s="101"/>
      <c r="U18" s="101"/>
      <c r="V18" s="101"/>
      <c r="W18" s="101"/>
      <c r="X18" s="103"/>
      <c r="Y18" s="103"/>
      <c r="Z18" s="103"/>
      <c r="AA18" s="103"/>
      <c r="AB18" s="103"/>
      <c r="AC18" s="103"/>
      <c r="AD18" s="103"/>
      <c r="AE18" s="103"/>
      <c r="AF18" s="103"/>
      <c r="AG18" s="103"/>
      <c r="AH18" s="103"/>
      <c r="AI18" s="103"/>
      <c r="AJ18" s="98"/>
      <c r="AK18" s="103"/>
      <c r="AL18" s="103"/>
      <c r="AM18" s="103"/>
      <c r="AN18" s="98"/>
    </row>
    <row r="19" spans="1:42" ht="14.1" customHeight="1">
      <c r="A19" s="98"/>
      <c r="B19" s="98"/>
      <c r="C19" s="107" t="s">
        <v>177</v>
      </c>
      <c r="D19" s="98"/>
      <c r="E19" s="98"/>
      <c r="F19" s="98"/>
      <c r="G19" s="98"/>
      <c r="H19" s="98"/>
      <c r="I19" s="98"/>
      <c r="J19" s="98"/>
      <c r="K19" s="98"/>
      <c r="L19" s="106"/>
      <c r="M19" s="98"/>
      <c r="N19" s="98"/>
      <c r="O19" s="98"/>
      <c r="P19" s="100"/>
      <c r="Q19" s="100"/>
      <c r="R19" s="100"/>
      <c r="S19" s="100"/>
      <c r="T19" s="98"/>
      <c r="U19" s="98"/>
      <c r="V19" s="98"/>
      <c r="W19" s="98"/>
      <c r="X19" s="98"/>
      <c r="Y19" s="98"/>
      <c r="Z19" s="98"/>
      <c r="AA19" s="98"/>
      <c r="AB19" s="98"/>
      <c r="AC19" s="98"/>
      <c r="AD19" s="98"/>
      <c r="AE19" s="98"/>
      <c r="AF19" s="98"/>
      <c r="AG19" s="98"/>
      <c r="AH19" s="98"/>
      <c r="AI19" s="98"/>
      <c r="AJ19" s="98"/>
      <c r="AK19" s="98"/>
      <c r="AL19" s="98"/>
      <c r="AM19" s="98"/>
      <c r="AN19" s="98"/>
    </row>
    <row r="20" spans="1:42" ht="14.1" customHeight="1">
      <c r="A20" s="98"/>
      <c r="B20" s="98"/>
      <c r="C20" s="108"/>
      <c r="D20" s="98"/>
      <c r="E20" s="98"/>
      <c r="F20" s="98"/>
      <c r="G20" s="98"/>
      <c r="H20" s="98"/>
      <c r="I20" s="98"/>
      <c r="J20" s="98"/>
      <c r="K20" s="98"/>
      <c r="L20" s="106"/>
      <c r="M20" s="98"/>
      <c r="N20" s="98"/>
      <c r="O20" s="98"/>
      <c r="P20" s="100"/>
      <c r="Q20" s="100"/>
      <c r="R20" s="100"/>
      <c r="S20" s="100"/>
      <c r="T20" s="98"/>
      <c r="U20" s="98"/>
      <c r="V20" s="98"/>
      <c r="W20" s="98"/>
      <c r="X20" s="98"/>
      <c r="Y20" s="98"/>
      <c r="Z20" s="98"/>
      <c r="AA20" s="98"/>
      <c r="AB20" s="98"/>
      <c r="AC20" s="98"/>
      <c r="AD20" s="98"/>
      <c r="AE20" s="98"/>
      <c r="AF20" s="98"/>
      <c r="AG20" s="98"/>
      <c r="AH20" s="98"/>
      <c r="AI20" s="98"/>
      <c r="AJ20" s="98"/>
      <c r="AK20" s="98"/>
      <c r="AL20" s="98"/>
      <c r="AM20" s="98"/>
      <c r="AN20" s="98"/>
    </row>
    <row r="21" spans="1:42" ht="14.1" customHeight="1">
      <c r="A21" s="103"/>
      <c r="B21" s="98" t="s">
        <v>178</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9"/>
    </row>
    <row r="22" spans="1:42" ht="14.1" customHeight="1">
      <c r="A22" s="103"/>
      <c r="B22" s="106"/>
      <c r="C22" s="106"/>
      <c r="D22" s="106"/>
      <c r="E22" s="106"/>
      <c r="F22" s="106"/>
      <c r="G22" s="106"/>
      <c r="H22" s="106"/>
      <c r="I22" s="106"/>
      <c r="J22" s="106"/>
      <c r="K22" s="106"/>
      <c r="L22" s="106"/>
      <c r="M22" s="106"/>
      <c r="N22" s="106"/>
      <c r="O22" s="106"/>
      <c r="P22" s="110"/>
      <c r="Q22" s="110"/>
      <c r="R22" s="110"/>
      <c r="S22" s="110"/>
      <c r="T22" s="106"/>
      <c r="U22" s="106"/>
      <c r="V22" s="106"/>
      <c r="W22" s="106"/>
      <c r="X22" s="106"/>
      <c r="Y22" s="106"/>
      <c r="Z22" s="106"/>
      <c r="AA22" s="106"/>
      <c r="AB22" s="106"/>
      <c r="AC22" s="106"/>
      <c r="AD22" s="106"/>
      <c r="AE22" s="106"/>
      <c r="AF22" s="106"/>
      <c r="AG22" s="106"/>
      <c r="AH22" s="106"/>
      <c r="AI22" s="106"/>
      <c r="AJ22" s="106"/>
      <c r="AK22" s="106"/>
      <c r="AL22" s="106"/>
      <c r="AM22" s="106"/>
      <c r="AN22" s="106"/>
      <c r="AO22" s="109"/>
    </row>
    <row r="23" spans="1:42" ht="14.1" customHeight="1">
      <c r="A23" s="103"/>
      <c r="B23" s="106"/>
      <c r="C23" s="106" t="s">
        <v>257</v>
      </c>
      <c r="D23" s="106"/>
      <c r="E23" s="106"/>
      <c r="F23" s="106"/>
      <c r="G23" s="106"/>
      <c r="H23" s="106"/>
      <c r="I23" s="106"/>
      <c r="J23" s="106"/>
      <c r="K23" s="106"/>
      <c r="L23" s="106"/>
      <c r="M23" s="106"/>
      <c r="N23" s="106"/>
      <c r="O23" s="106"/>
      <c r="P23" s="110"/>
      <c r="Q23" s="110"/>
      <c r="R23" s="110"/>
      <c r="S23" s="110"/>
      <c r="T23" s="106"/>
      <c r="U23" s="106"/>
      <c r="V23" s="106"/>
      <c r="W23" s="106"/>
      <c r="X23" s="106"/>
      <c r="Y23" s="106"/>
      <c r="Z23" s="106"/>
      <c r="AA23" s="106"/>
      <c r="AB23" s="106"/>
      <c r="AC23" s="106"/>
      <c r="AD23" s="106"/>
      <c r="AE23" s="106"/>
      <c r="AF23" s="106"/>
      <c r="AG23" s="106"/>
      <c r="AH23" s="106"/>
      <c r="AI23" s="106"/>
      <c r="AJ23" s="106"/>
      <c r="AK23" s="106"/>
      <c r="AL23" s="106"/>
      <c r="AM23" s="106"/>
      <c r="AN23" s="106"/>
      <c r="AO23" s="109"/>
    </row>
    <row r="24" spans="1:42" ht="14.1" customHeight="1">
      <c r="A24" s="103"/>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9"/>
    </row>
    <row r="25" spans="1:42" ht="14.1" customHeight="1">
      <c r="A25" s="103"/>
      <c r="B25" s="106" t="s">
        <v>237</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9"/>
    </row>
    <row r="26" spans="1:42" ht="14.1" customHeight="1">
      <c r="A26" s="103"/>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9"/>
    </row>
    <row r="27" spans="1:42" ht="14.1" customHeight="1">
      <c r="A27" s="103"/>
      <c r="C27" s="106" t="s">
        <v>179</v>
      </c>
      <c r="D27" s="106"/>
      <c r="E27" s="106"/>
      <c r="F27" s="106"/>
      <c r="G27" s="106"/>
      <c r="H27" s="106"/>
      <c r="I27" s="106"/>
      <c r="J27" s="106"/>
      <c r="K27" s="106"/>
      <c r="L27" s="106" t="s">
        <v>180</v>
      </c>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9"/>
    </row>
    <row r="28" spans="1:42" ht="14.1" customHeight="1">
      <c r="A28" s="103"/>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9"/>
    </row>
    <row r="29" spans="1:42" ht="14.1" customHeight="1">
      <c r="A29" s="103"/>
      <c r="B29" s="106" t="s">
        <v>181</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9"/>
    </row>
    <row r="30" spans="1:42" ht="14.1" customHeight="1">
      <c r="A30" s="103"/>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9"/>
    </row>
    <row r="31" spans="1:42" ht="14.1" customHeight="1">
      <c r="A31" s="103"/>
      <c r="C31" s="106" t="s">
        <v>182</v>
      </c>
      <c r="D31" s="106"/>
      <c r="E31" s="106"/>
      <c r="F31" s="106"/>
      <c r="G31" s="106"/>
      <c r="H31" s="106"/>
      <c r="I31" s="106"/>
      <c r="J31" s="106"/>
      <c r="K31" s="106"/>
      <c r="L31" s="106"/>
      <c r="M31" s="106"/>
      <c r="N31" s="106"/>
      <c r="O31" s="106"/>
      <c r="P31" s="110"/>
      <c r="Q31" s="110"/>
      <c r="R31" s="110"/>
      <c r="S31" s="110"/>
      <c r="T31" s="106"/>
      <c r="U31" s="106"/>
      <c r="V31" s="106"/>
      <c r="W31" s="106" t="s">
        <v>183</v>
      </c>
      <c r="X31" s="106"/>
      <c r="Y31" s="106"/>
      <c r="Z31" s="106"/>
      <c r="AA31" s="106"/>
      <c r="AB31" s="106"/>
      <c r="AC31" s="106"/>
      <c r="AD31" s="106"/>
      <c r="AE31" s="106"/>
      <c r="AF31" s="106"/>
      <c r="AG31" s="106"/>
      <c r="AH31" s="106"/>
      <c r="AI31" s="106"/>
      <c r="AJ31" s="106"/>
      <c r="AK31" s="106"/>
      <c r="AL31" s="106"/>
      <c r="AM31" s="106"/>
      <c r="AN31" s="106"/>
      <c r="AO31" s="109"/>
    </row>
    <row r="32" spans="1:42" ht="30" customHeight="1">
      <c r="A32" s="103"/>
      <c r="C32" s="288" t="s">
        <v>304</v>
      </c>
      <c r="D32" s="289"/>
      <c r="E32" s="289"/>
      <c r="F32" s="289"/>
      <c r="G32" s="289"/>
      <c r="H32" s="289"/>
      <c r="I32" s="289"/>
      <c r="J32" s="289"/>
      <c r="K32" s="289"/>
      <c r="L32" s="289"/>
      <c r="M32" s="289"/>
      <c r="N32" s="289"/>
      <c r="O32" s="289"/>
      <c r="P32" s="289"/>
      <c r="Q32" s="289"/>
      <c r="R32" s="289"/>
      <c r="S32" s="289"/>
      <c r="T32" s="289"/>
      <c r="U32" s="289"/>
      <c r="V32" s="289"/>
      <c r="W32" s="288" t="s">
        <v>305</v>
      </c>
      <c r="X32" s="289"/>
      <c r="Y32" s="289"/>
      <c r="Z32" s="289"/>
      <c r="AA32" s="289"/>
      <c r="AB32" s="289"/>
      <c r="AC32" s="289"/>
      <c r="AD32" s="289"/>
      <c r="AE32" s="289"/>
      <c r="AF32" s="289"/>
      <c r="AG32" s="289"/>
      <c r="AH32" s="289"/>
      <c r="AI32" s="289"/>
      <c r="AJ32" s="289"/>
      <c r="AK32" s="289"/>
      <c r="AL32" s="289"/>
      <c r="AM32" s="289"/>
      <c r="AN32" s="289"/>
      <c r="AO32" s="289"/>
      <c r="AP32" s="289"/>
    </row>
    <row r="33" spans="1:42" ht="14.1" customHeight="1">
      <c r="A33" s="103"/>
      <c r="C33" s="106" t="s">
        <v>184</v>
      </c>
      <c r="D33" s="106"/>
      <c r="E33" s="106"/>
      <c r="F33" s="106"/>
      <c r="G33" s="106"/>
      <c r="H33" s="106"/>
      <c r="I33" s="106"/>
      <c r="J33" s="106"/>
      <c r="K33" s="111"/>
      <c r="L33" s="111"/>
      <c r="M33" s="111"/>
      <c r="N33" s="111"/>
      <c r="O33" s="111"/>
      <c r="P33" s="111"/>
      <c r="Q33" s="111"/>
      <c r="R33" s="111"/>
      <c r="S33" s="111"/>
      <c r="T33" s="111"/>
      <c r="U33" s="111"/>
      <c r="V33" s="111"/>
      <c r="W33" s="111" t="s">
        <v>185</v>
      </c>
      <c r="X33" s="111"/>
      <c r="Y33" s="111"/>
      <c r="Z33" s="111"/>
      <c r="AA33" s="111"/>
      <c r="AB33" s="111"/>
      <c r="AC33" s="111"/>
      <c r="AD33" s="111"/>
      <c r="AE33" s="111"/>
      <c r="AF33" s="111"/>
      <c r="AG33" s="111"/>
      <c r="AH33" s="111"/>
      <c r="AI33" s="111"/>
      <c r="AJ33" s="111"/>
      <c r="AK33" s="111"/>
      <c r="AL33" s="111"/>
      <c r="AM33" s="111"/>
      <c r="AN33" s="111"/>
      <c r="AO33" s="109"/>
    </row>
    <row r="34" spans="1:42" ht="14.1" customHeight="1">
      <c r="A34" s="103"/>
      <c r="B34" s="106"/>
      <c r="C34" s="106"/>
      <c r="D34" s="106"/>
      <c r="E34" s="106"/>
      <c r="F34" s="106"/>
      <c r="G34" s="106"/>
      <c r="H34" s="106"/>
      <c r="I34" s="106"/>
      <c r="J34" s="106"/>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09"/>
    </row>
    <row r="35" spans="1:42" ht="14.1" customHeight="1">
      <c r="A35" s="103"/>
      <c r="B35" s="106" t="s">
        <v>186</v>
      </c>
      <c r="C35" s="106" t="s">
        <v>187</v>
      </c>
      <c r="D35" s="106"/>
      <c r="E35" s="106"/>
      <c r="F35" s="106"/>
      <c r="G35" s="106"/>
      <c r="H35" s="106"/>
      <c r="I35" s="106"/>
      <c r="J35" s="106"/>
      <c r="K35" s="111"/>
      <c r="L35" s="111"/>
      <c r="M35" s="111"/>
      <c r="N35" s="111"/>
      <c r="O35" s="111"/>
      <c r="P35" s="111"/>
      <c r="Q35" s="111"/>
      <c r="R35" s="111"/>
      <c r="S35" s="111"/>
      <c r="T35" s="111"/>
      <c r="U35" s="112"/>
      <c r="V35" s="112"/>
      <c r="W35" s="112"/>
      <c r="X35" s="112"/>
      <c r="Y35" s="112"/>
      <c r="Z35" s="112"/>
      <c r="AA35" s="112"/>
      <c r="AB35" s="106"/>
      <c r="AC35" s="106"/>
      <c r="AD35" s="111"/>
      <c r="AE35" s="111"/>
      <c r="AF35" s="111"/>
      <c r="AG35" s="111"/>
      <c r="AH35" s="111"/>
      <c r="AI35" s="111"/>
      <c r="AJ35" s="111"/>
      <c r="AK35" s="111"/>
      <c r="AL35" s="111"/>
      <c r="AM35" s="111"/>
      <c r="AN35" s="111"/>
      <c r="AO35" s="109"/>
      <c r="AP35" s="105"/>
    </row>
    <row r="36" spans="1:42" ht="14.1" customHeight="1">
      <c r="A36" s="103"/>
      <c r="B36" s="106"/>
      <c r="C36" s="106" t="s">
        <v>188</v>
      </c>
      <c r="D36" s="106"/>
      <c r="E36" s="106"/>
      <c r="F36" s="106"/>
      <c r="G36" s="106"/>
      <c r="H36" s="106"/>
      <c r="I36" s="106"/>
      <c r="J36" s="106"/>
      <c r="K36" s="111"/>
      <c r="L36" s="111"/>
      <c r="M36" s="111"/>
      <c r="N36" s="111"/>
      <c r="O36" s="111"/>
      <c r="P36" s="111"/>
      <c r="Q36" s="111"/>
      <c r="R36" s="111"/>
      <c r="S36" s="111"/>
      <c r="T36" s="111"/>
      <c r="U36" s="112"/>
      <c r="V36" s="112"/>
      <c r="W36" s="112"/>
      <c r="X36" s="112"/>
      <c r="Y36" s="112"/>
      <c r="Z36" s="112"/>
      <c r="AA36" s="112"/>
      <c r="AB36" s="106"/>
      <c r="AC36" s="106"/>
      <c r="AD36" s="111"/>
      <c r="AE36" s="111"/>
      <c r="AF36" s="111"/>
      <c r="AG36" s="111"/>
      <c r="AH36" s="111"/>
      <c r="AI36" s="111"/>
      <c r="AJ36" s="111"/>
      <c r="AK36" s="111"/>
      <c r="AL36" s="111"/>
      <c r="AM36" s="111"/>
      <c r="AN36" s="111"/>
      <c r="AO36" s="109"/>
      <c r="AP36" s="105"/>
    </row>
    <row r="37" spans="1:42" ht="14.1" customHeight="1">
      <c r="A37" s="103"/>
      <c r="B37" s="106"/>
      <c r="C37" s="106"/>
      <c r="D37" s="106"/>
      <c r="E37" s="106"/>
      <c r="F37" s="106"/>
      <c r="G37" s="106"/>
      <c r="H37" s="106"/>
      <c r="I37" s="106"/>
      <c r="J37" s="106"/>
      <c r="K37" s="111"/>
      <c r="L37" s="111"/>
      <c r="M37" s="111"/>
      <c r="N37" s="111"/>
      <c r="O37" s="111"/>
      <c r="P37" s="111"/>
      <c r="Q37" s="111"/>
      <c r="R37" s="111"/>
      <c r="S37" s="111"/>
      <c r="T37" s="111"/>
      <c r="U37" s="112"/>
      <c r="V37" s="112"/>
      <c r="W37" s="112"/>
      <c r="X37" s="112"/>
      <c r="Y37" s="112"/>
      <c r="Z37" s="112"/>
      <c r="AA37" s="112"/>
      <c r="AB37" s="106"/>
      <c r="AC37" s="106"/>
      <c r="AD37" s="111"/>
      <c r="AE37" s="111"/>
      <c r="AF37" s="111"/>
      <c r="AG37" s="111"/>
      <c r="AH37" s="111"/>
      <c r="AI37" s="111"/>
      <c r="AJ37" s="111"/>
      <c r="AK37" s="111"/>
      <c r="AL37" s="111"/>
      <c r="AM37" s="111"/>
      <c r="AN37" s="111"/>
      <c r="AO37" s="109"/>
      <c r="AP37" s="105"/>
    </row>
    <row r="38" spans="1:42" ht="14.1" customHeight="1">
      <c r="A38" s="103"/>
      <c r="C38" s="106" t="s">
        <v>189</v>
      </c>
      <c r="D38" s="106"/>
      <c r="E38" s="106"/>
      <c r="F38" s="106"/>
      <c r="G38" s="106"/>
      <c r="H38" s="106"/>
      <c r="I38" s="106"/>
      <c r="J38" s="106"/>
      <c r="K38" s="111"/>
      <c r="L38" s="111"/>
      <c r="M38" s="111"/>
      <c r="N38" s="111"/>
      <c r="O38" s="111"/>
      <c r="P38" s="111"/>
      <c r="Q38" s="111"/>
      <c r="R38" s="111"/>
      <c r="S38" s="111"/>
      <c r="T38" s="111"/>
      <c r="U38" s="112"/>
      <c r="V38" s="112"/>
      <c r="W38" s="112" t="s">
        <v>190</v>
      </c>
      <c r="X38" s="112"/>
      <c r="Y38" s="112"/>
      <c r="Z38" s="112"/>
      <c r="AA38" s="112"/>
      <c r="AB38" s="106"/>
      <c r="AC38" s="106"/>
      <c r="AD38" s="111"/>
      <c r="AE38" s="111"/>
      <c r="AF38" s="111"/>
      <c r="AG38" s="111"/>
      <c r="AH38" s="111"/>
      <c r="AI38" s="111"/>
      <c r="AJ38" s="111"/>
      <c r="AK38" s="111"/>
      <c r="AL38" s="111"/>
      <c r="AM38" s="111"/>
      <c r="AN38" s="111"/>
      <c r="AO38" s="109"/>
      <c r="AP38" s="105"/>
    </row>
    <row r="39" spans="1:42" ht="14.1" customHeight="1">
      <c r="A39" s="103"/>
      <c r="B39" s="106"/>
      <c r="C39" s="106"/>
      <c r="D39" s="106"/>
      <c r="E39" s="106"/>
      <c r="F39" s="106"/>
      <c r="G39" s="106"/>
      <c r="H39" s="106"/>
      <c r="I39" s="106"/>
      <c r="J39" s="106"/>
      <c r="K39" s="111"/>
      <c r="L39" s="111"/>
      <c r="M39" s="111"/>
      <c r="N39" s="111"/>
      <c r="O39" s="111"/>
      <c r="P39" s="111"/>
      <c r="Q39" s="111"/>
      <c r="R39" s="111"/>
      <c r="S39" s="111"/>
      <c r="T39" s="111"/>
      <c r="U39" s="112"/>
      <c r="V39" s="112"/>
      <c r="W39" s="112"/>
      <c r="X39" s="112"/>
      <c r="Y39" s="112"/>
      <c r="Z39" s="112"/>
      <c r="AA39" s="112"/>
      <c r="AB39" s="106"/>
      <c r="AC39" s="106"/>
      <c r="AD39" s="111"/>
      <c r="AE39" s="111"/>
      <c r="AF39" s="111"/>
      <c r="AG39" s="111"/>
      <c r="AH39" s="111"/>
      <c r="AI39" s="111"/>
      <c r="AJ39" s="111"/>
      <c r="AK39" s="111"/>
      <c r="AL39" s="111"/>
      <c r="AM39" s="111"/>
      <c r="AN39" s="111"/>
      <c r="AO39" s="109"/>
      <c r="AP39" s="105"/>
    </row>
    <row r="40" spans="1:42" ht="14.1" customHeight="1">
      <c r="A40" s="103"/>
      <c r="B40" s="106" t="s">
        <v>191</v>
      </c>
      <c r="C40" s="106"/>
      <c r="D40" s="106"/>
      <c r="E40" s="106"/>
      <c r="F40" s="106"/>
      <c r="G40" s="106"/>
      <c r="H40" s="106"/>
      <c r="I40" s="106"/>
      <c r="J40" s="106"/>
      <c r="K40" s="111"/>
      <c r="L40" s="111"/>
      <c r="M40" s="111"/>
      <c r="N40" s="111"/>
      <c r="O40" s="111"/>
      <c r="P40" s="111"/>
      <c r="Q40" s="111"/>
      <c r="R40" s="111"/>
      <c r="S40" s="111"/>
      <c r="T40" s="111"/>
      <c r="U40" s="111"/>
      <c r="V40" s="111"/>
      <c r="W40" s="111" t="s">
        <v>192</v>
      </c>
      <c r="X40" s="111"/>
      <c r="Y40" s="111"/>
      <c r="Z40" s="111"/>
      <c r="AA40" s="111"/>
      <c r="AB40" s="111"/>
      <c r="AC40" s="111"/>
      <c r="AD40" s="111"/>
      <c r="AE40" s="111"/>
      <c r="AF40" s="111"/>
      <c r="AG40" s="111"/>
      <c r="AH40" s="111"/>
      <c r="AI40" s="111"/>
      <c r="AJ40" s="111"/>
      <c r="AK40" s="111"/>
      <c r="AL40" s="111"/>
      <c r="AM40" s="111"/>
      <c r="AN40" s="111"/>
      <c r="AO40" s="109"/>
    </row>
    <row r="41" spans="1:42" ht="14.1" customHeight="1">
      <c r="A41" s="103"/>
      <c r="B41" s="106"/>
      <c r="C41" s="106"/>
      <c r="D41" s="106"/>
      <c r="E41" s="106"/>
      <c r="F41" s="106"/>
      <c r="G41" s="106"/>
      <c r="H41" s="106"/>
      <c r="I41" s="106"/>
      <c r="J41" s="106"/>
      <c r="K41" s="111"/>
      <c r="L41" s="111"/>
      <c r="M41" s="111"/>
      <c r="N41" s="111"/>
      <c r="O41" s="111"/>
      <c r="P41" s="111"/>
      <c r="Q41" s="111"/>
      <c r="R41" s="111"/>
      <c r="S41" s="113"/>
      <c r="T41" s="113"/>
      <c r="U41" s="111"/>
      <c r="V41" s="111"/>
      <c r="W41" s="106"/>
      <c r="X41" s="106"/>
      <c r="Y41" s="106"/>
      <c r="Z41" s="106"/>
      <c r="AA41" s="106"/>
      <c r="AB41" s="106"/>
      <c r="AC41" s="106"/>
      <c r="AD41" s="111"/>
      <c r="AE41" s="111"/>
      <c r="AF41" s="111"/>
      <c r="AG41" s="111"/>
      <c r="AH41" s="111"/>
      <c r="AI41" s="111"/>
      <c r="AJ41" s="111"/>
      <c r="AK41" s="111"/>
      <c r="AL41" s="111"/>
      <c r="AM41" s="111"/>
      <c r="AN41" s="111"/>
      <c r="AO41" s="109"/>
    </row>
    <row r="42" spans="1:42" ht="14.1" customHeight="1">
      <c r="A42" s="103"/>
      <c r="B42" s="106" t="s">
        <v>193</v>
      </c>
      <c r="C42" s="106"/>
      <c r="D42" s="106"/>
      <c r="E42" s="106"/>
      <c r="F42" s="106"/>
      <c r="G42" s="106"/>
      <c r="H42" s="106"/>
      <c r="I42" s="106"/>
      <c r="J42" s="106"/>
      <c r="K42" s="111"/>
      <c r="L42" s="111"/>
      <c r="M42" s="111"/>
      <c r="N42" s="111"/>
      <c r="O42" s="111"/>
      <c r="P42" s="111"/>
      <c r="Q42" s="111"/>
      <c r="R42" s="111"/>
      <c r="S42" s="113"/>
      <c r="T42" s="113"/>
      <c r="U42" s="111"/>
      <c r="V42" s="111"/>
      <c r="W42" s="106" t="s">
        <v>194</v>
      </c>
      <c r="X42" s="106"/>
      <c r="Y42" s="106"/>
      <c r="Z42" s="106"/>
      <c r="AA42" s="106"/>
      <c r="AB42" s="106"/>
      <c r="AC42" s="106"/>
      <c r="AD42" s="111"/>
      <c r="AE42" s="111"/>
      <c r="AF42" s="111"/>
      <c r="AG42" s="111"/>
      <c r="AH42" s="111"/>
      <c r="AI42" s="111"/>
      <c r="AJ42" s="111"/>
      <c r="AK42" s="111"/>
      <c r="AL42" s="111"/>
      <c r="AM42" s="111"/>
      <c r="AN42" s="111"/>
      <c r="AO42" s="109"/>
    </row>
    <row r="43" spans="1:42" ht="14.1" customHeight="1">
      <c r="A43" s="103"/>
      <c r="B43" s="106"/>
      <c r="C43" s="106"/>
      <c r="D43" s="106"/>
      <c r="E43" s="106"/>
      <c r="F43" s="106"/>
      <c r="G43" s="106"/>
      <c r="H43" s="106"/>
      <c r="I43" s="106"/>
      <c r="J43" s="106"/>
      <c r="K43" s="111"/>
      <c r="L43" s="111"/>
      <c r="M43" s="111"/>
      <c r="N43" s="111"/>
      <c r="O43" s="111"/>
      <c r="P43" s="111"/>
      <c r="Q43" s="111"/>
      <c r="R43" s="111"/>
      <c r="S43" s="111"/>
      <c r="T43" s="113"/>
      <c r="U43" s="111"/>
      <c r="V43" s="111"/>
      <c r="W43" s="106"/>
      <c r="X43" s="106"/>
      <c r="Y43" s="106"/>
      <c r="Z43" s="106"/>
      <c r="AA43" s="106"/>
      <c r="AB43" s="106"/>
      <c r="AC43" s="106"/>
      <c r="AD43" s="111"/>
      <c r="AE43" s="111"/>
      <c r="AF43" s="111"/>
      <c r="AG43" s="111"/>
      <c r="AH43" s="111"/>
      <c r="AI43" s="111"/>
      <c r="AJ43" s="111"/>
      <c r="AK43" s="111"/>
      <c r="AL43" s="111"/>
      <c r="AM43" s="111"/>
      <c r="AN43" s="111"/>
      <c r="AO43" s="109"/>
    </row>
    <row r="44" spans="1:42" ht="14.1" customHeight="1">
      <c r="A44" s="103"/>
      <c r="B44" s="106" t="s">
        <v>195</v>
      </c>
      <c r="C44" s="106"/>
      <c r="D44" s="106"/>
      <c r="E44" s="106"/>
      <c r="F44" s="106"/>
      <c r="G44" s="106"/>
      <c r="H44" s="106"/>
      <c r="I44" s="106"/>
      <c r="J44" s="106"/>
      <c r="K44" s="111"/>
      <c r="L44" s="111"/>
      <c r="M44" s="111"/>
      <c r="N44" s="111"/>
      <c r="O44" s="111"/>
      <c r="P44" s="111"/>
      <c r="Q44" s="111"/>
      <c r="R44" s="106"/>
      <c r="S44" s="106"/>
      <c r="T44" s="106"/>
      <c r="U44" s="111"/>
      <c r="V44" s="111"/>
      <c r="W44" s="111" t="s">
        <v>194</v>
      </c>
      <c r="X44" s="111"/>
      <c r="Y44" s="106"/>
      <c r="Z44" s="106"/>
      <c r="AA44" s="106"/>
      <c r="AB44" s="106"/>
      <c r="AC44" s="106"/>
      <c r="AD44" s="111"/>
      <c r="AE44" s="111"/>
      <c r="AF44" s="111"/>
      <c r="AG44" s="111"/>
      <c r="AH44" s="111"/>
      <c r="AI44" s="111"/>
      <c r="AJ44" s="111"/>
      <c r="AK44" s="111"/>
      <c r="AL44" s="111"/>
      <c r="AM44" s="111"/>
      <c r="AN44" s="111"/>
      <c r="AO44" s="109"/>
    </row>
    <row r="45" spans="1:42" ht="14.1" customHeight="1">
      <c r="A45" s="103"/>
      <c r="B45" s="106"/>
      <c r="C45" s="106"/>
      <c r="D45" s="106"/>
      <c r="E45" s="106"/>
      <c r="F45" s="106"/>
      <c r="G45" s="106"/>
      <c r="H45" s="106"/>
      <c r="I45" s="106"/>
      <c r="J45" s="106"/>
      <c r="K45" s="111"/>
      <c r="L45" s="111"/>
      <c r="M45" s="111"/>
      <c r="N45" s="111"/>
      <c r="O45" s="111"/>
      <c r="P45" s="113"/>
      <c r="Q45" s="113"/>
      <c r="R45" s="110"/>
      <c r="S45" s="110"/>
      <c r="T45" s="110"/>
      <c r="U45" s="111"/>
      <c r="V45" s="111"/>
      <c r="W45" s="106"/>
      <c r="X45" s="106"/>
      <c r="Y45" s="106"/>
      <c r="Z45" s="106"/>
      <c r="AA45" s="106"/>
      <c r="AB45" s="106"/>
      <c r="AC45" s="106"/>
      <c r="AD45" s="111"/>
      <c r="AE45" s="111"/>
      <c r="AF45" s="111"/>
      <c r="AG45" s="111"/>
      <c r="AH45" s="111"/>
      <c r="AI45" s="111"/>
      <c r="AJ45" s="111"/>
      <c r="AK45" s="111"/>
      <c r="AL45" s="111"/>
      <c r="AM45" s="111"/>
      <c r="AN45" s="111"/>
      <c r="AO45" s="109"/>
    </row>
    <row r="46" spans="1:42" ht="14.1" customHeight="1">
      <c r="A46" s="103"/>
      <c r="B46" s="106" t="s">
        <v>196</v>
      </c>
      <c r="C46" s="106"/>
      <c r="D46" s="106"/>
      <c r="E46" s="106"/>
      <c r="F46" s="106"/>
      <c r="G46" s="106"/>
      <c r="H46" s="106"/>
      <c r="I46" s="106"/>
      <c r="J46" s="106"/>
      <c r="K46" s="111"/>
      <c r="L46" s="111"/>
      <c r="M46" s="111"/>
      <c r="N46" s="111"/>
      <c r="O46" s="111"/>
      <c r="P46" s="111"/>
      <c r="Q46" s="111"/>
      <c r="R46" s="106"/>
      <c r="S46" s="106"/>
      <c r="T46" s="106"/>
      <c r="U46" s="111"/>
      <c r="V46" s="111"/>
      <c r="W46" s="111" t="s">
        <v>197</v>
      </c>
      <c r="X46" s="111"/>
      <c r="Y46" s="106"/>
      <c r="Z46" s="106"/>
      <c r="AA46" s="106"/>
      <c r="AB46" s="106"/>
      <c r="AC46" s="106"/>
      <c r="AD46" s="111"/>
      <c r="AE46" s="111"/>
      <c r="AF46" s="111"/>
      <c r="AG46" s="111"/>
      <c r="AH46" s="111"/>
      <c r="AI46" s="111"/>
      <c r="AJ46" s="111"/>
      <c r="AK46" s="111"/>
      <c r="AL46" s="111"/>
      <c r="AM46" s="111"/>
      <c r="AN46" s="111"/>
      <c r="AO46" s="109"/>
    </row>
    <row r="47" spans="1:42" ht="14.1" customHeight="1">
      <c r="A47" s="103"/>
      <c r="B47" s="106"/>
      <c r="C47" s="114" t="s">
        <v>252</v>
      </c>
      <c r="D47" s="106"/>
      <c r="E47" s="106"/>
      <c r="F47" s="106"/>
      <c r="G47" s="106"/>
      <c r="H47" s="106"/>
      <c r="I47" s="106"/>
      <c r="J47" s="106"/>
      <c r="K47" s="111"/>
      <c r="L47" s="111"/>
      <c r="M47" s="111"/>
      <c r="N47" s="111"/>
      <c r="O47" s="111"/>
      <c r="P47" s="111"/>
      <c r="Q47" s="111"/>
      <c r="R47" s="111"/>
      <c r="S47" s="113"/>
      <c r="T47" s="113"/>
      <c r="U47" s="111"/>
      <c r="V47" s="111"/>
      <c r="W47" s="106"/>
      <c r="X47" s="106"/>
      <c r="Y47" s="106"/>
      <c r="Z47" s="106"/>
      <c r="AA47" s="106"/>
      <c r="AB47" s="106"/>
      <c r="AC47" s="106"/>
      <c r="AD47" s="111"/>
      <c r="AE47" s="111"/>
      <c r="AF47" s="111"/>
      <c r="AG47" s="111"/>
      <c r="AH47" s="111"/>
      <c r="AI47" s="111"/>
      <c r="AJ47" s="111"/>
      <c r="AK47" s="111"/>
      <c r="AL47" s="111"/>
      <c r="AM47" s="111"/>
      <c r="AN47" s="111"/>
      <c r="AO47" s="109"/>
    </row>
    <row r="48" spans="1:42" ht="14.1" customHeight="1">
      <c r="A48" s="103"/>
      <c r="B48" s="106"/>
      <c r="C48" s="114" t="s">
        <v>306</v>
      </c>
      <c r="D48" s="106"/>
      <c r="E48" s="106"/>
      <c r="F48" s="106"/>
      <c r="G48" s="106"/>
      <c r="H48" s="106"/>
      <c r="I48" s="106"/>
      <c r="J48" s="106"/>
      <c r="K48" s="111"/>
      <c r="L48" s="111"/>
      <c r="M48" s="111"/>
      <c r="N48" s="111"/>
      <c r="O48" s="111"/>
      <c r="P48" s="111"/>
      <c r="Q48" s="111"/>
      <c r="R48" s="111"/>
      <c r="S48" s="113"/>
      <c r="T48" s="113"/>
      <c r="U48" s="111"/>
      <c r="V48" s="111"/>
      <c r="W48" s="106"/>
      <c r="X48" s="106"/>
      <c r="Y48" s="106"/>
      <c r="Z48" s="106"/>
      <c r="AA48" s="106"/>
      <c r="AB48" s="106"/>
      <c r="AC48" s="106"/>
      <c r="AD48" s="111"/>
      <c r="AE48" s="111"/>
      <c r="AF48" s="111"/>
      <c r="AG48" s="111"/>
      <c r="AH48" s="111"/>
      <c r="AI48" s="111"/>
      <c r="AJ48" s="111"/>
      <c r="AK48" s="111"/>
      <c r="AL48" s="111"/>
      <c r="AM48" s="111"/>
      <c r="AN48" s="111"/>
      <c r="AO48" s="109"/>
    </row>
    <row r="49" spans="1:42" ht="14.1" customHeight="1">
      <c r="A49" s="103"/>
      <c r="B49" s="106"/>
      <c r="C49" s="106"/>
      <c r="D49" s="106"/>
      <c r="E49" s="106"/>
      <c r="F49" s="106"/>
      <c r="G49" s="106"/>
      <c r="H49" s="106"/>
      <c r="I49" s="106"/>
      <c r="J49" s="106"/>
      <c r="K49" s="111"/>
      <c r="L49" s="111"/>
      <c r="M49" s="111"/>
      <c r="N49" s="111"/>
      <c r="O49" s="111"/>
      <c r="P49" s="111"/>
      <c r="Q49" s="111"/>
      <c r="R49" s="111"/>
      <c r="S49" s="113"/>
      <c r="T49" s="113"/>
      <c r="U49" s="111"/>
      <c r="V49" s="111"/>
      <c r="W49" s="106"/>
      <c r="X49" s="106"/>
      <c r="Y49" s="106"/>
      <c r="Z49" s="106"/>
      <c r="AA49" s="106"/>
      <c r="AB49" s="106"/>
      <c r="AC49" s="106"/>
      <c r="AD49" s="111"/>
      <c r="AE49" s="111"/>
      <c r="AF49" s="111"/>
      <c r="AG49" s="111"/>
      <c r="AH49" s="111"/>
      <c r="AI49" s="111"/>
      <c r="AJ49" s="111"/>
      <c r="AK49" s="111"/>
      <c r="AL49" s="111"/>
      <c r="AM49" s="111"/>
      <c r="AN49" s="111"/>
      <c r="AO49" s="109"/>
    </row>
    <row r="50" spans="1:42" ht="14.1" customHeight="1">
      <c r="A50" s="103"/>
      <c r="B50" s="106" t="s">
        <v>198</v>
      </c>
      <c r="C50" s="106"/>
      <c r="D50" s="106"/>
      <c r="E50" s="106"/>
      <c r="F50" s="106"/>
      <c r="G50" s="106"/>
      <c r="H50" s="106"/>
      <c r="I50" s="106"/>
      <c r="J50" s="106"/>
      <c r="K50" s="111"/>
      <c r="L50" s="111"/>
      <c r="M50" s="111"/>
      <c r="N50" s="111"/>
      <c r="O50" s="111"/>
      <c r="P50" s="111"/>
      <c r="Q50" s="111"/>
      <c r="R50" s="111"/>
      <c r="S50" s="113"/>
      <c r="T50" s="113"/>
      <c r="U50" s="112"/>
      <c r="V50" s="112"/>
      <c r="W50" s="115" t="s">
        <v>199</v>
      </c>
      <c r="X50" s="115"/>
      <c r="Y50" s="115"/>
      <c r="Z50" s="115"/>
      <c r="AA50" s="115"/>
      <c r="AB50" s="106"/>
      <c r="AC50" s="106"/>
      <c r="AD50" s="111"/>
      <c r="AE50" s="111"/>
      <c r="AF50" s="111"/>
      <c r="AG50" s="111"/>
      <c r="AH50" s="111"/>
      <c r="AI50" s="111"/>
      <c r="AJ50" s="111"/>
      <c r="AK50" s="111"/>
      <c r="AL50" s="111"/>
      <c r="AM50" s="111"/>
      <c r="AN50" s="111"/>
      <c r="AO50" s="109"/>
      <c r="AP50" s="105"/>
    </row>
    <row r="51" spans="1:42" ht="14.1" customHeight="1">
      <c r="A51" s="103"/>
      <c r="B51" s="106"/>
      <c r="C51" s="114" t="s">
        <v>200</v>
      </c>
      <c r="D51" s="106"/>
      <c r="E51" s="106"/>
      <c r="F51" s="106"/>
      <c r="G51" s="106"/>
      <c r="H51" s="106"/>
      <c r="I51" s="106"/>
      <c r="J51" s="106"/>
      <c r="K51" s="106"/>
      <c r="L51" s="106"/>
      <c r="M51" s="106"/>
      <c r="N51" s="106"/>
      <c r="O51" s="106"/>
      <c r="P51" s="106"/>
      <c r="Q51" s="106"/>
      <c r="R51" s="106"/>
      <c r="S51" s="110"/>
      <c r="T51" s="110"/>
      <c r="U51" s="106"/>
      <c r="V51" s="106"/>
      <c r="W51" s="106"/>
      <c r="X51" s="106"/>
      <c r="Y51" s="106"/>
      <c r="Z51" s="106"/>
      <c r="AA51" s="106"/>
      <c r="AB51" s="106"/>
      <c r="AC51" s="106"/>
      <c r="AD51" s="106"/>
      <c r="AE51" s="106"/>
      <c r="AF51" s="106"/>
      <c r="AG51" s="106"/>
      <c r="AH51" s="106"/>
      <c r="AI51" s="106"/>
      <c r="AJ51" s="106"/>
      <c r="AK51" s="106"/>
      <c r="AL51" s="106"/>
      <c r="AM51" s="106"/>
      <c r="AN51" s="106"/>
      <c r="AO51" s="109"/>
    </row>
    <row r="52" spans="1:42" ht="14.1" customHeight="1">
      <c r="A52" s="103"/>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9"/>
    </row>
    <row r="53" spans="1:42" ht="14.1" customHeight="1">
      <c r="A53" s="103"/>
      <c r="B53" s="106" t="s">
        <v>201</v>
      </c>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9"/>
    </row>
    <row r="54" spans="1:42" ht="14.1" customHeight="1">
      <c r="A54" s="103"/>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9"/>
    </row>
    <row r="55" spans="1:42" ht="14.1" customHeight="1">
      <c r="A55" s="103"/>
      <c r="C55" s="106" t="s">
        <v>202</v>
      </c>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9"/>
    </row>
    <row r="56" spans="1:42" ht="14.1" customHeight="1">
      <c r="A56" s="103"/>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9"/>
    </row>
    <row r="57" spans="1:42" ht="14.1" customHeight="1">
      <c r="A57" s="103"/>
      <c r="B57" s="106" t="s">
        <v>203</v>
      </c>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9"/>
    </row>
    <row r="58" spans="1:42" ht="14.1" customHeight="1">
      <c r="A58" s="103"/>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9"/>
    </row>
    <row r="59" spans="1:42" ht="14.1" customHeight="1">
      <c r="A59" s="103"/>
      <c r="C59" s="106" t="s">
        <v>204</v>
      </c>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9"/>
    </row>
    <row r="60" spans="1:42" ht="14.1" customHeight="1">
      <c r="A60" s="103"/>
      <c r="B60" s="106"/>
      <c r="C60" s="106"/>
      <c r="D60" s="106"/>
      <c r="E60" s="106"/>
      <c r="F60" s="106"/>
      <c r="G60" s="106"/>
      <c r="H60" s="106"/>
      <c r="I60" s="106"/>
      <c r="J60" s="106"/>
      <c r="K60" s="106"/>
      <c r="L60" s="106"/>
      <c r="M60" s="106"/>
      <c r="N60" s="106"/>
      <c r="O60" s="106"/>
      <c r="P60" s="110"/>
      <c r="Q60" s="110"/>
      <c r="R60" s="110"/>
      <c r="S60" s="110"/>
      <c r="T60" s="106"/>
      <c r="U60" s="106"/>
      <c r="V60" s="106"/>
      <c r="W60" s="106"/>
      <c r="X60" s="106"/>
      <c r="Y60" s="106"/>
      <c r="Z60" s="106"/>
      <c r="AA60" s="106"/>
      <c r="AB60" s="106"/>
      <c r="AC60" s="106"/>
      <c r="AD60" s="106"/>
      <c r="AE60" s="106"/>
      <c r="AF60" s="106"/>
      <c r="AG60" s="106"/>
      <c r="AH60" s="106"/>
      <c r="AI60" s="106"/>
      <c r="AJ60" s="106"/>
      <c r="AK60" s="106"/>
      <c r="AL60" s="106"/>
      <c r="AM60" s="106"/>
      <c r="AN60" s="106"/>
      <c r="AO60" s="109"/>
    </row>
    <row r="61" spans="1:42" ht="14.1" customHeight="1">
      <c r="A61" s="103"/>
      <c r="B61" s="116" t="s">
        <v>205</v>
      </c>
      <c r="C61" s="116"/>
      <c r="D61" s="116"/>
      <c r="E61" s="116"/>
      <c r="F61" s="116"/>
      <c r="G61" s="116"/>
      <c r="H61" s="116"/>
      <c r="I61" s="116"/>
      <c r="J61" s="116"/>
      <c r="K61" s="106"/>
      <c r="L61" s="106"/>
      <c r="M61" s="106"/>
      <c r="N61" s="106"/>
      <c r="O61" s="106"/>
      <c r="P61" s="106"/>
      <c r="Q61" s="106"/>
      <c r="R61" s="110"/>
      <c r="S61" s="110"/>
      <c r="T61" s="110"/>
      <c r="U61" s="106"/>
      <c r="V61" s="106"/>
      <c r="W61" s="106"/>
      <c r="X61" s="106"/>
      <c r="Y61" s="106"/>
      <c r="Z61" s="106"/>
      <c r="AA61" s="106"/>
      <c r="AB61" s="106"/>
      <c r="AC61" s="106"/>
      <c r="AD61" s="106"/>
      <c r="AE61" s="106"/>
      <c r="AF61" s="106"/>
      <c r="AG61" s="106"/>
      <c r="AH61" s="106"/>
      <c r="AI61" s="106"/>
      <c r="AJ61" s="106"/>
      <c r="AK61" s="106"/>
      <c r="AL61" s="106"/>
      <c r="AM61" s="106"/>
      <c r="AN61" s="106"/>
      <c r="AO61" s="109"/>
    </row>
    <row r="62" spans="1:42" ht="14.1" customHeight="1">
      <c r="A62" s="103"/>
      <c r="B62" s="116"/>
      <c r="C62" s="116"/>
      <c r="D62" s="116"/>
      <c r="E62" s="116"/>
      <c r="F62" s="116"/>
      <c r="G62" s="116"/>
      <c r="H62" s="116"/>
      <c r="I62" s="116"/>
      <c r="J62" s="116"/>
      <c r="K62" s="106"/>
      <c r="L62" s="106"/>
      <c r="M62" s="106"/>
      <c r="N62" s="106"/>
      <c r="O62" s="106"/>
      <c r="P62" s="106"/>
      <c r="Q62" s="106"/>
      <c r="R62" s="110"/>
      <c r="S62" s="110"/>
      <c r="T62" s="110"/>
      <c r="U62" s="106"/>
      <c r="V62" s="106"/>
      <c r="W62" s="106"/>
      <c r="X62" s="106"/>
      <c r="Y62" s="106"/>
      <c r="Z62" s="106"/>
      <c r="AA62" s="106"/>
      <c r="AB62" s="106"/>
      <c r="AC62" s="106"/>
      <c r="AD62" s="106"/>
      <c r="AE62" s="106"/>
      <c r="AF62" s="106"/>
      <c r="AG62" s="106"/>
      <c r="AH62" s="106"/>
      <c r="AI62" s="106"/>
      <c r="AJ62" s="106"/>
      <c r="AK62" s="106"/>
      <c r="AL62" s="106"/>
      <c r="AM62" s="106"/>
      <c r="AN62" s="106"/>
      <c r="AO62" s="109"/>
    </row>
    <row r="63" spans="1:42" ht="14.1" customHeight="1">
      <c r="A63" s="103"/>
      <c r="C63" s="116" t="s">
        <v>206</v>
      </c>
      <c r="D63" s="116"/>
      <c r="E63" s="116"/>
      <c r="F63" s="116"/>
      <c r="G63" s="116"/>
      <c r="H63" s="116"/>
      <c r="I63" s="116"/>
      <c r="J63" s="116"/>
      <c r="K63" s="106"/>
      <c r="L63" s="106"/>
      <c r="M63" s="106"/>
      <c r="N63" s="106"/>
      <c r="O63" s="106"/>
      <c r="P63" s="106"/>
      <c r="Q63" s="106"/>
      <c r="R63" s="110"/>
      <c r="S63" s="110"/>
      <c r="T63" s="110"/>
      <c r="U63" s="106"/>
      <c r="V63" s="106"/>
      <c r="W63" s="106"/>
      <c r="X63" s="106"/>
      <c r="Y63" s="106"/>
      <c r="Z63" s="106"/>
      <c r="AA63" s="106"/>
      <c r="AB63" s="106"/>
      <c r="AC63" s="106"/>
      <c r="AD63" s="106"/>
      <c r="AE63" s="106"/>
      <c r="AF63" s="106"/>
      <c r="AG63" s="106"/>
      <c r="AH63" s="106"/>
      <c r="AI63" s="106"/>
      <c r="AJ63" s="106"/>
      <c r="AK63" s="106"/>
      <c r="AL63" s="106"/>
      <c r="AM63" s="106"/>
      <c r="AN63" s="106"/>
      <c r="AO63" s="109"/>
    </row>
    <row r="64" spans="1:42" ht="14.1" customHeight="1">
      <c r="A64" s="103"/>
      <c r="B64" s="116"/>
      <c r="C64" s="116"/>
      <c r="D64" s="116"/>
      <c r="E64" s="116"/>
      <c r="F64" s="116"/>
      <c r="G64" s="116"/>
      <c r="H64" s="116"/>
      <c r="I64" s="116"/>
      <c r="J64" s="116"/>
      <c r="K64" s="106"/>
      <c r="L64" s="106"/>
      <c r="M64" s="106"/>
      <c r="N64" s="106"/>
      <c r="O64" s="106"/>
      <c r="P64" s="106"/>
      <c r="Q64" s="106"/>
      <c r="R64" s="110"/>
      <c r="S64" s="110"/>
      <c r="T64" s="110"/>
      <c r="U64" s="106"/>
      <c r="V64" s="106"/>
      <c r="W64" s="106"/>
      <c r="X64" s="106"/>
      <c r="Y64" s="106"/>
      <c r="Z64" s="106"/>
      <c r="AA64" s="106"/>
      <c r="AB64" s="106"/>
      <c r="AC64" s="106"/>
      <c r="AD64" s="106"/>
      <c r="AE64" s="106"/>
      <c r="AF64" s="106"/>
      <c r="AG64" s="106"/>
      <c r="AH64" s="106"/>
      <c r="AI64" s="106"/>
      <c r="AJ64" s="106"/>
      <c r="AK64" s="106"/>
      <c r="AL64" s="106"/>
      <c r="AM64" s="106"/>
      <c r="AN64" s="106"/>
      <c r="AO64" s="109"/>
    </row>
    <row r="65" spans="1:41" ht="14.1" customHeight="1">
      <c r="A65" s="117"/>
      <c r="B65" s="116" t="s">
        <v>207</v>
      </c>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09"/>
    </row>
    <row r="66" spans="1:41" ht="14.1" customHeight="1">
      <c r="A66" s="117"/>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09"/>
    </row>
    <row r="67" spans="1:41" ht="14.1" customHeight="1">
      <c r="A67" s="117"/>
      <c r="C67" s="116" t="s">
        <v>208</v>
      </c>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09"/>
    </row>
    <row r="68" spans="1:41" ht="14.1" customHeight="1">
      <c r="A68" s="118"/>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09"/>
    </row>
    <row r="69" spans="1:41" ht="14.1" customHeight="1">
      <c r="A69" s="105"/>
      <c r="B69" s="285" t="s">
        <v>209</v>
      </c>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c r="AN69" s="286"/>
      <c r="AO69" s="105"/>
    </row>
    <row r="70" spans="1:41" ht="14.1" customHeight="1">
      <c r="A70" s="105"/>
      <c r="B70" s="286"/>
      <c r="C70" s="286"/>
      <c r="D70" s="286"/>
      <c r="E70" s="286"/>
      <c r="F70" s="286"/>
      <c r="G70" s="286"/>
      <c r="H70" s="286"/>
      <c r="I70" s="286"/>
      <c r="J70" s="286"/>
      <c r="K70" s="286"/>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6"/>
      <c r="AN70" s="286"/>
      <c r="AO70" s="105"/>
    </row>
    <row r="71" spans="1:41" ht="14.1" customHeight="1">
      <c r="A71" s="105"/>
      <c r="B71" s="287"/>
      <c r="C71" s="287"/>
      <c r="D71" s="287"/>
      <c r="E71" s="287"/>
      <c r="F71" s="287"/>
      <c r="G71" s="28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87"/>
      <c r="AH71" s="287"/>
      <c r="AI71" s="287"/>
      <c r="AJ71" s="287"/>
      <c r="AK71" s="287"/>
      <c r="AL71" s="287"/>
      <c r="AM71" s="287"/>
      <c r="AN71" s="287"/>
      <c r="AO71" s="105"/>
    </row>
    <row r="72" spans="1:41" ht="14.1" customHeight="1">
      <c r="A72" s="105"/>
      <c r="B72" s="287"/>
      <c r="C72" s="287"/>
      <c r="D72" s="287"/>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7"/>
      <c r="AD72" s="287"/>
      <c r="AE72" s="287"/>
      <c r="AF72" s="287"/>
      <c r="AG72" s="287"/>
      <c r="AH72" s="287"/>
      <c r="AI72" s="287"/>
      <c r="AJ72" s="287"/>
      <c r="AK72" s="287"/>
      <c r="AL72" s="287"/>
      <c r="AM72" s="287"/>
      <c r="AN72" s="287"/>
      <c r="AO72" s="105"/>
    </row>
    <row r="73" spans="1:41" ht="12.6" customHeight="1">
      <c r="A73" s="105"/>
      <c r="B73" s="105"/>
      <c r="C73" s="105"/>
      <c r="D73" s="105"/>
      <c r="E73" s="105"/>
      <c r="F73" s="105"/>
      <c r="G73" s="105"/>
      <c r="H73" s="105"/>
      <c r="I73" s="105"/>
      <c r="J73" s="105"/>
      <c r="K73" s="105"/>
      <c r="L73" s="105"/>
      <c r="M73" s="105"/>
      <c r="N73" s="105"/>
      <c r="O73" s="105"/>
      <c r="P73" s="120"/>
      <c r="Q73" s="120"/>
      <c r="R73" s="120"/>
      <c r="S73" s="120"/>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row>
    <row r="74" spans="1:41" ht="12.6" customHeight="1">
      <c r="A74" s="105"/>
      <c r="B74" s="105"/>
      <c r="C74" s="105"/>
      <c r="D74" s="105"/>
      <c r="E74" s="105"/>
      <c r="F74" s="105"/>
      <c r="G74" s="105"/>
      <c r="H74" s="105"/>
      <c r="I74" s="105"/>
      <c r="J74" s="105"/>
      <c r="K74" s="105"/>
      <c r="L74" s="105"/>
      <c r="M74" s="105"/>
      <c r="N74" s="105"/>
      <c r="O74" s="105"/>
      <c r="P74" s="120"/>
      <c r="Q74" s="120"/>
      <c r="R74" s="120"/>
      <c r="S74" s="120"/>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row>
    <row r="75" spans="1:41" ht="12.6" customHeight="1">
      <c r="A75" s="105"/>
      <c r="B75" s="105"/>
      <c r="C75" s="105"/>
      <c r="D75" s="105"/>
      <c r="E75" s="105"/>
      <c r="F75" s="105"/>
      <c r="G75" s="105"/>
      <c r="H75" s="105"/>
      <c r="I75" s="105"/>
      <c r="J75" s="105"/>
      <c r="K75" s="105"/>
      <c r="L75" s="105"/>
      <c r="M75" s="105"/>
      <c r="N75" s="105"/>
      <c r="O75" s="105"/>
      <c r="P75" s="120"/>
      <c r="Q75" s="120"/>
      <c r="R75" s="120"/>
      <c r="S75" s="120"/>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row>
    <row r="76" spans="1:41" ht="12.6" customHeight="1">
      <c r="A76" s="105"/>
      <c r="B76" s="105"/>
      <c r="C76" s="105"/>
      <c r="D76" s="105"/>
      <c r="E76" s="105"/>
      <c r="F76" s="105"/>
      <c r="G76" s="105"/>
      <c r="H76" s="105"/>
      <c r="I76" s="105"/>
      <c r="J76" s="105"/>
      <c r="K76" s="105"/>
      <c r="L76" s="105"/>
      <c r="M76" s="105"/>
      <c r="N76" s="105"/>
      <c r="O76" s="105"/>
      <c r="P76" s="120"/>
      <c r="Q76" s="120"/>
      <c r="R76" s="120"/>
      <c r="S76" s="120"/>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row>
    <row r="77" spans="1:41" ht="12.6" customHeight="1">
      <c r="A77" s="105"/>
      <c r="B77" s="105"/>
      <c r="C77" s="105"/>
      <c r="D77" s="105"/>
      <c r="E77" s="105"/>
      <c r="F77" s="105"/>
      <c r="G77" s="105"/>
      <c r="H77" s="105"/>
      <c r="I77" s="105"/>
      <c r="J77" s="105"/>
      <c r="K77" s="105"/>
      <c r="L77" s="105"/>
      <c r="M77" s="105"/>
      <c r="N77" s="105"/>
      <c r="O77" s="105"/>
      <c r="P77" s="120"/>
      <c r="Q77" s="120"/>
      <c r="R77" s="120"/>
      <c r="S77" s="120"/>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row>
    <row r="78" spans="1:41" ht="12.6" customHeight="1">
      <c r="A78" s="105"/>
      <c r="B78" s="105"/>
      <c r="C78" s="105"/>
      <c r="D78" s="105"/>
      <c r="E78" s="105"/>
      <c r="F78" s="105"/>
      <c r="G78" s="105"/>
      <c r="H78" s="105"/>
      <c r="I78" s="105"/>
      <c r="J78" s="105"/>
      <c r="K78" s="105"/>
      <c r="L78" s="105"/>
      <c r="M78" s="105"/>
      <c r="N78" s="105"/>
      <c r="O78" s="105"/>
      <c r="P78" s="120"/>
      <c r="Q78" s="120"/>
      <c r="R78" s="120"/>
      <c r="S78" s="120"/>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row>
    <row r="79" spans="1:41" ht="12.6" customHeight="1">
      <c r="A79" s="105"/>
      <c r="B79" s="105"/>
      <c r="C79" s="105"/>
      <c r="D79" s="105"/>
      <c r="E79" s="105"/>
      <c r="F79" s="105"/>
      <c r="G79" s="105"/>
      <c r="H79" s="105"/>
      <c r="I79" s="105"/>
      <c r="J79" s="105"/>
      <c r="K79" s="105"/>
      <c r="L79" s="105"/>
      <c r="M79" s="105"/>
      <c r="N79" s="105"/>
      <c r="O79" s="105"/>
      <c r="P79" s="120"/>
      <c r="Q79" s="120"/>
      <c r="R79" s="120"/>
      <c r="S79" s="120"/>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row>
    <row r="80" spans="1:41" ht="12.6" customHeight="1">
      <c r="A80" s="105"/>
      <c r="B80" s="105"/>
      <c r="C80" s="105"/>
      <c r="D80" s="105"/>
      <c r="E80" s="105"/>
      <c r="F80" s="105"/>
      <c r="G80" s="105"/>
      <c r="H80" s="105"/>
      <c r="I80" s="105"/>
      <c r="J80" s="105"/>
      <c r="K80" s="105"/>
      <c r="L80" s="105"/>
      <c r="M80" s="105"/>
      <c r="N80" s="105"/>
      <c r="O80" s="105"/>
      <c r="P80" s="120"/>
      <c r="Q80" s="120"/>
      <c r="R80" s="120"/>
      <c r="S80" s="120"/>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row>
    <row r="81" spans="1:41" ht="12.6" customHeight="1">
      <c r="A81" s="105"/>
      <c r="B81" s="105"/>
      <c r="C81" s="105"/>
      <c r="D81" s="105"/>
      <c r="E81" s="105"/>
      <c r="F81" s="105"/>
      <c r="G81" s="105"/>
      <c r="H81" s="105"/>
      <c r="I81" s="105"/>
      <c r="J81" s="105"/>
      <c r="K81" s="105"/>
      <c r="L81" s="105"/>
      <c r="M81" s="105"/>
      <c r="N81" s="105"/>
      <c r="O81" s="105"/>
      <c r="P81" s="120"/>
      <c r="Q81" s="120"/>
      <c r="R81" s="120"/>
      <c r="S81" s="120"/>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row>
    <row r="82" spans="1:41" ht="12.6" customHeight="1"/>
  </sheetData>
  <mergeCells count="3">
    <mergeCell ref="B69:AN72"/>
    <mergeCell ref="C32:V32"/>
    <mergeCell ref="W32:AP32"/>
  </mergeCells>
  <phoneticPr fontId="6"/>
  <dataValidations disablePrompts="1" count="2">
    <dataValidation allowBlank="1" showInputMessage="1" showErrorMessage="1" error="この欄は自動入力されます。_x000a_先に様式2-3，2-4を記入してください。" sqref="U35:AA39" xr:uid="{2D071429-010C-4FE6-A19A-FDCA8ED96656}"/>
    <dataValidation allowBlank="1" showInputMessage="1" error="この欄は自動入力されます。_x000a_事業の名称は様式２－１で定めてください。" sqref="K40:AN40 K33:AN34" xr:uid="{DBB3009E-6A23-4D2A-8A66-1659EDD2B714}"/>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1" manualBreakCount="1">
    <brk id="84"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19050</xdr:colOff>
                    <xdr:row>5</xdr:row>
                    <xdr:rowOff>133350</xdr:rowOff>
                  </from>
                  <to>
                    <xdr:col>5</xdr:col>
                    <xdr:colOff>19050</xdr:colOff>
                    <xdr:row>7</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47625</xdr:colOff>
                    <xdr:row>5</xdr:row>
                    <xdr:rowOff>133350</xdr:rowOff>
                  </from>
                  <to>
                    <xdr:col>12</xdr:col>
                    <xdr:colOff>47625</xdr:colOff>
                    <xdr:row>7</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28575</xdr:colOff>
                    <xdr:row>5</xdr:row>
                    <xdr:rowOff>133350</xdr:rowOff>
                  </from>
                  <to>
                    <xdr:col>22</xdr:col>
                    <xdr:colOff>28575</xdr:colOff>
                    <xdr:row>7</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47625</xdr:colOff>
                    <xdr:row>9</xdr:row>
                    <xdr:rowOff>142875</xdr:rowOff>
                  </from>
                  <to>
                    <xdr:col>5</xdr:col>
                    <xdr:colOff>47625</xdr:colOff>
                    <xdr:row>11</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38100</xdr:colOff>
                    <xdr:row>9</xdr:row>
                    <xdr:rowOff>142875</xdr:rowOff>
                  </from>
                  <to>
                    <xdr:col>12</xdr:col>
                    <xdr:colOff>38100</xdr:colOff>
                    <xdr:row>11</xdr:row>
                    <xdr:rowOff>38100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xdr:col>
                    <xdr:colOff>47625</xdr:colOff>
                    <xdr:row>13</xdr:row>
                    <xdr:rowOff>133350</xdr:rowOff>
                  </from>
                  <to>
                    <xdr:col>5</xdr:col>
                    <xdr:colOff>47625</xdr:colOff>
                    <xdr:row>15</xdr:row>
                    <xdr:rowOff>28575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2</xdr:col>
                    <xdr:colOff>47625</xdr:colOff>
                    <xdr:row>17</xdr:row>
                    <xdr:rowOff>133350</xdr:rowOff>
                  </from>
                  <to>
                    <xdr:col>5</xdr:col>
                    <xdr:colOff>47625</xdr:colOff>
                    <xdr:row>19</xdr:row>
                    <xdr:rowOff>28575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2</xdr:col>
                    <xdr:colOff>38100</xdr:colOff>
                    <xdr:row>25</xdr:row>
                    <xdr:rowOff>133350</xdr:rowOff>
                  </from>
                  <to>
                    <xdr:col>5</xdr:col>
                    <xdr:colOff>38100</xdr:colOff>
                    <xdr:row>27</xdr:row>
                    <xdr:rowOff>28575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11</xdr:col>
                    <xdr:colOff>38100</xdr:colOff>
                    <xdr:row>25</xdr:row>
                    <xdr:rowOff>133350</xdr:rowOff>
                  </from>
                  <to>
                    <xdr:col>14</xdr:col>
                    <xdr:colOff>38100</xdr:colOff>
                    <xdr:row>27</xdr:row>
                    <xdr:rowOff>28575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2</xdr:col>
                    <xdr:colOff>47625</xdr:colOff>
                    <xdr:row>29</xdr:row>
                    <xdr:rowOff>133350</xdr:rowOff>
                  </from>
                  <to>
                    <xdr:col>5</xdr:col>
                    <xdr:colOff>47625</xdr:colOff>
                    <xdr:row>31</xdr:row>
                    <xdr:rowOff>28575</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22</xdr:col>
                    <xdr:colOff>47625</xdr:colOff>
                    <xdr:row>29</xdr:row>
                    <xdr:rowOff>133350</xdr:rowOff>
                  </from>
                  <to>
                    <xdr:col>25</xdr:col>
                    <xdr:colOff>47625</xdr:colOff>
                    <xdr:row>31</xdr:row>
                    <xdr:rowOff>28575</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2</xdr:col>
                    <xdr:colOff>47625</xdr:colOff>
                    <xdr:row>32</xdr:row>
                    <xdr:rowOff>0</xdr:rowOff>
                  </from>
                  <to>
                    <xdr:col>5</xdr:col>
                    <xdr:colOff>47625</xdr:colOff>
                    <xdr:row>33</xdr:row>
                    <xdr:rowOff>66675</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22</xdr:col>
                    <xdr:colOff>47625</xdr:colOff>
                    <xdr:row>32</xdr:row>
                    <xdr:rowOff>0</xdr:rowOff>
                  </from>
                  <to>
                    <xdr:col>25</xdr:col>
                    <xdr:colOff>47625</xdr:colOff>
                    <xdr:row>33</xdr:row>
                    <xdr:rowOff>66675</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2</xdr:col>
                    <xdr:colOff>47625</xdr:colOff>
                    <xdr:row>30</xdr:row>
                    <xdr:rowOff>133350</xdr:rowOff>
                  </from>
                  <to>
                    <xdr:col>5</xdr:col>
                    <xdr:colOff>47625</xdr:colOff>
                    <xdr:row>31</xdr:row>
                    <xdr:rowOff>200025</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2</xdr:col>
                    <xdr:colOff>47625</xdr:colOff>
                    <xdr:row>36</xdr:row>
                    <xdr:rowOff>133350</xdr:rowOff>
                  </from>
                  <to>
                    <xdr:col>5</xdr:col>
                    <xdr:colOff>47625</xdr:colOff>
                    <xdr:row>38</xdr:row>
                    <xdr:rowOff>28575</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22</xdr:col>
                    <xdr:colOff>47625</xdr:colOff>
                    <xdr:row>36</xdr:row>
                    <xdr:rowOff>133350</xdr:rowOff>
                  </from>
                  <to>
                    <xdr:col>25</xdr:col>
                    <xdr:colOff>47625</xdr:colOff>
                    <xdr:row>38</xdr:row>
                    <xdr:rowOff>28575</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22</xdr:col>
                    <xdr:colOff>47625</xdr:colOff>
                    <xdr:row>38</xdr:row>
                    <xdr:rowOff>142875</xdr:rowOff>
                  </from>
                  <to>
                    <xdr:col>25</xdr:col>
                    <xdr:colOff>47625</xdr:colOff>
                    <xdr:row>40</xdr:row>
                    <xdr:rowOff>38100</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22</xdr:col>
                    <xdr:colOff>47625</xdr:colOff>
                    <xdr:row>40</xdr:row>
                    <xdr:rowOff>142875</xdr:rowOff>
                  </from>
                  <to>
                    <xdr:col>25</xdr:col>
                    <xdr:colOff>47625</xdr:colOff>
                    <xdr:row>42</xdr:row>
                    <xdr:rowOff>38100</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22</xdr:col>
                    <xdr:colOff>47625</xdr:colOff>
                    <xdr:row>42</xdr:row>
                    <xdr:rowOff>133350</xdr:rowOff>
                  </from>
                  <to>
                    <xdr:col>25</xdr:col>
                    <xdr:colOff>47625</xdr:colOff>
                    <xdr:row>44</xdr:row>
                    <xdr:rowOff>28575</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22</xdr:col>
                    <xdr:colOff>47625</xdr:colOff>
                    <xdr:row>44</xdr:row>
                    <xdr:rowOff>133350</xdr:rowOff>
                  </from>
                  <to>
                    <xdr:col>25</xdr:col>
                    <xdr:colOff>47625</xdr:colOff>
                    <xdr:row>46</xdr:row>
                    <xdr:rowOff>28575</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22</xdr:col>
                    <xdr:colOff>47625</xdr:colOff>
                    <xdr:row>48</xdr:row>
                    <xdr:rowOff>133350</xdr:rowOff>
                  </from>
                  <to>
                    <xdr:col>25</xdr:col>
                    <xdr:colOff>47625</xdr:colOff>
                    <xdr:row>50</xdr:row>
                    <xdr:rowOff>28575</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2</xdr:col>
                    <xdr:colOff>47625</xdr:colOff>
                    <xdr:row>53</xdr:row>
                    <xdr:rowOff>133350</xdr:rowOff>
                  </from>
                  <to>
                    <xdr:col>5</xdr:col>
                    <xdr:colOff>47625</xdr:colOff>
                    <xdr:row>55</xdr:row>
                    <xdr:rowOff>28575</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2</xdr:col>
                    <xdr:colOff>47625</xdr:colOff>
                    <xdr:row>57</xdr:row>
                    <xdr:rowOff>133350</xdr:rowOff>
                  </from>
                  <to>
                    <xdr:col>5</xdr:col>
                    <xdr:colOff>47625</xdr:colOff>
                    <xdr:row>59</xdr:row>
                    <xdr:rowOff>28575</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2</xdr:col>
                    <xdr:colOff>47625</xdr:colOff>
                    <xdr:row>61</xdr:row>
                    <xdr:rowOff>133350</xdr:rowOff>
                  </from>
                  <to>
                    <xdr:col>5</xdr:col>
                    <xdr:colOff>47625</xdr:colOff>
                    <xdr:row>63</xdr:row>
                    <xdr:rowOff>28575</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2</xdr:col>
                    <xdr:colOff>57150</xdr:colOff>
                    <xdr:row>65</xdr:row>
                    <xdr:rowOff>133350</xdr:rowOff>
                  </from>
                  <to>
                    <xdr:col>5</xdr:col>
                    <xdr:colOff>57150</xdr:colOff>
                    <xdr:row>67</xdr:row>
                    <xdr:rowOff>28575</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2</xdr:col>
                    <xdr:colOff>57150</xdr:colOff>
                    <xdr:row>21</xdr:row>
                    <xdr:rowOff>142875</xdr:rowOff>
                  </from>
                  <to>
                    <xdr:col>5</xdr:col>
                    <xdr:colOff>57150</xdr:colOff>
                    <xdr:row>23</xdr:row>
                    <xdr:rowOff>28575</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22</xdr:col>
                    <xdr:colOff>47625</xdr:colOff>
                    <xdr:row>30</xdr:row>
                    <xdr:rowOff>133350</xdr:rowOff>
                  </from>
                  <to>
                    <xdr:col>25</xdr:col>
                    <xdr:colOff>47625</xdr:colOff>
                    <xdr:row>31</xdr:row>
                    <xdr:rowOff>200025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119F-1541-483C-95EF-56BC061A482F}">
  <dimension ref="A1:CX4"/>
  <sheetViews>
    <sheetView topLeftCell="CJ1" zoomScaleNormal="100" workbookViewId="0">
      <selection activeCell="CX4" sqref="CX4"/>
    </sheetView>
  </sheetViews>
  <sheetFormatPr defaultColWidth="8.75" defaultRowHeight="12"/>
  <cols>
    <col min="1" max="5" width="8.75" style="70"/>
    <col min="6" max="6" width="10.375" style="70" bestFit="1" customWidth="1"/>
    <col min="7" max="7" width="8.875" style="70" bestFit="1" customWidth="1"/>
    <col min="8" max="8" width="10.375" style="70" bestFit="1" customWidth="1"/>
    <col min="9" max="10" width="8.75" style="70"/>
    <col min="11" max="11" width="9.5" style="70" bestFit="1" customWidth="1"/>
    <col min="12" max="30" width="8.75" style="70"/>
    <col min="31" max="31" width="10.375" style="70" bestFit="1" customWidth="1"/>
    <col min="32" max="35" width="9.5" style="70" bestFit="1" customWidth="1"/>
    <col min="36" max="37" width="8.875" style="70" bestFit="1" customWidth="1"/>
    <col min="38" max="38" width="10.375" style="70" bestFit="1" customWidth="1"/>
    <col min="39" max="43" width="9.5" style="70" bestFit="1" customWidth="1"/>
    <col min="44" max="45" width="8.75" style="70"/>
    <col min="46" max="46" width="9.5" style="70" bestFit="1" customWidth="1"/>
    <col min="47" max="16384" width="8.75" style="70"/>
  </cols>
  <sheetData>
    <row r="1" spans="1:102" ht="18.75">
      <c r="A1" s="222" t="s">
        <v>253</v>
      </c>
      <c r="B1" s="449" t="s">
        <v>240</v>
      </c>
      <c r="C1" s="450"/>
      <c r="D1" s="450"/>
      <c r="E1" s="450"/>
      <c r="F1" s="450"/>
      <c r="G1" s="450"/>
      <c r="H1" s="450"/>
      <c r="I1" s="450"/>
      <c r="J1" s="450"/>
      <c r="K1" s="450"/>
      <c r="L1" s="450"/>
      <c r="M1" s="450"/>
      <c r="N1" s="450"/>
      <c r="O1" s="450"/>
      <c r="P1" s="450"/>
      <c r="Q1" s="450"/>
      <c r="R1" s="451"/>
      <c r="S1" s="459" t="s">
        <v>242</v>
      </c>
      <c r="T1" s="459"/>
      <c r="U1" s="459"/>
      <c r="V1" s="459"/>
      <c r="W1" s="459"/>
      <c r="X1" s="459"/>
      <c r="Y1" s="459"/>
      <c r="Z1" s="459"/>
      <c r="AA1" s="459"/>
      <c r="AB1" s="459"/>
      <c r="AC1" s="459"/>
      <c r="AD1" s="459"/>
      <c r="AE1" s="457" t="s">
        <v>241</v>
      </c>
      <c r="AF1" s="457"/>
      <c r="AG1" s="457"/>
      <c r="AH1" s="457"/>
      <c r="AI1" s="457"/>
      <c r="AJ1" s="457"/>
      <c r="AK1" s="457"/>
      <c r="AL1" s="457"/>
      <c r="AM1" s="457"/>
      <c r="AN1" s="457"/>
      <c r="AO1" s="457"/>
      <c r="AP1" s="457"/>
      <c r="AQ1" s="457"/>
      <c r="AR1" s="457"/>
      <c r="AS1" s="457"/>
      <c r="AT1" s="458"/>
      <c r="AU1" s="438" t="s">
        <v>253</v>
      </c>
      <c r="AV1" s="439"/>
      <c r="AW1" s="439"/>
      <c r="AX1" s="439"/>
      <c r="AY1" s="439"/>
      <c r="AZ1" s="439"/>
      <c r="BA1" s="439"/>
      <c r="BB1" s="452" t="s">
        <v>307</v>
      </c>
      <c r="BC1" s="453"/>
      <c r="BD1" s="453"/>
      <c r="BE1" s="453"/>
      <c r="BF1" s="453"/>
      <c r="BG1" s="453"/>
      <c r="BH1" s="453"/>
      <c r="BI1" s="453"/>
      <c r="BJ1" s="453"/>
      <c r="BK1" s="453"/>
      <c r="BL1" s="453"/>
      <c r="BM1" s="454"/>
      <c r="BN1" s="438" t="s">
        <v>316</v>
      </c>
      <c r="BO1" s="439"/>
      <c r="BP1" s="439"/>
      <c r="BQ1" s="439"/>
      <c r="BR1" s="439"/>
      <c r="BS1" s="439"/>
      <c r="BT1" s="439"/>
      <c r="BU1" s="440"/>
      <c r="BV1" s="438" t="s">
        <v>321</v>
      </c>
      <c r="BW1" s="439"/>
      <c r="BX1" s="439"/>
      <c r="BY1" s="439"/>
      <c r="BZ1" s="439"/>
      <c r="CA1" s="439"/>
      <c r="CB1" s="439"/>
      <c r="CC1" s="439"/>
      <c r="CD1" s="439"/>
      <c r="CE1" s="439"/>
      <c r="CF1" s="439"/>
      <c r="CG1" s="440"/>
      <c r="CH1" s="441" t="s">
        <v>322</v>
      </c>
      <c r="CI1" s="441"/>
      <c r="CJ1" s="441"/>
      <c r="CK1" s="441"/>
      <c r="CL1" s="441"/>
      <c r="CM1" s="441"/>
      <c r="CN1" s="441"/>
      <c r="CO1" s="441"/>
      <c r="CP1" s="441"/>
      <c r="CQ1" s="441"/>
      <c r="CR1" s="441"/>
      <c r="CS1" s="441"/>
      <c r="CT1" s="441"/>
      <c r="CU1" s="441"/>
      <c r="CV1" s="441"/>
      <c r="CW1" s="441"/>
      <c r="CX1" s="444"/>
    </row>
    <row r="2" spans="1:102" ht="18.75">
      <c r="A2" s="447" t="s">
        <v>151</v>
      </c>
      <c r="B2" s="464" t="s">
        <v>136</v>
      </c>
      <c r="C2" s="464" t="s">
        <v>137</v>
      </c>
      <c r="D2" s="464" t="s">
        <v>88</v>
      </c>
      <c r="E2" s="464" t="s">
        <v>89</v>
      </c>
      <c r="F2" s="464" t="s">
        <v>69</v>
      </c>
      <c r="G2" s="464" t="s">
        <v>70</v>
      </c>
      <c r="H2" s="464" t="s">
        <v>71</v>
      </c>
      <c r="I2" s="464" t="s">
        <v>72</v>
      </c>
      <c r="J2" s="464" t="s">
        <v>73</v>
      </c>
      <c r="K2" s="464" t="s">
        <v>74</v>
      </c>
      <c r="L2" s="462" t="s">
        <v>147</v>
      </c>
      <c r="M2" s="463"/>
      <c r="N2" s="463"/>
      <c r="O2" s="463"/>
      <c r="P2" s="463"/>
      <c r="Q2" s="463"/>
      <c r="R2" s="463"/>
      <c r="S2" s="460" t="s">
        <v>243</v>
      </c>
      <c r="T2" s="461"/>
      <c r="U2" s="460" t="s">
        <v>246</v>
      </c>
      <c r="V2" s="461"/>
      <c r="W2" s="460" t="s">
        <v>247</v>
      </c>
      <c r="X2" s="461"/>
      <c r="Y2" s="460" t="s">
        <v>248</v>
      </c>
      <c r="Z2" s="461"/>
      <c r="AA2" s="460" t="s">
        <v>249</v>
      </c>
      <c r="AB2" s="461"/>
      <c r="AC2" s="460" t="s">
        <v>250</v>
      </c>
      <c r="AD2" s="461"/>
      <c r="AE2" s="457" t="s">
        <v>139</v>
      </c>
      <c r="AF2" s="457"/>
      <c r="AG2" s="457"/>
      <c r="AH2" s="457"/>
      <c r="AI2" s="457"/>
      <c r="AJ2" s="457"/>
      <c r="AK2" s="457"/>
      <c r="AL2" s="457"/>
      <c r="AM2" s="457" t="s">
        <v>146</v>
      </c>
      <c r="AN2" s="457"/>
      <c r="AO2" s="457"/>
      <c r="AP2" s="457"/>
      <c r="AQ2" s="457"/>
      <c r="AR2" s="457"/>
      <c r="AS2" s="457"/>
      <c r="AT2" s="458"/>
      <c r="AU2" s="447" t="s">
        <v>254</v>
      </c>
      <c r="AV2" s="447" t="s">
        <v>212</v>
      </c>
      <c r="AW2" s="447" t="s">
        <v>164</v>
      </c>
      <c r="AX2" s="447" t="s">
        <v>145</v>
      </c>
      <c r="AY2" s="447" t="s">
        <v>255</v>
      </c>
      <c r="AZ2" s="447" t="s">
        <v>233</v>
      </c>
      <c r="BA2" s="466" t="s">
        <v>256</v>
      </c>
      <c r="BB2" s="455" t="s">
        <v>308</v>
      </c>
      <c r="BC2" s="455" t="s">
        <v>309</v>
      </c>
      <c r="BD2" s="455" t="s">
        <v>310</v>
      </c>
      <c r="BE2" s="455" t="s">
        <v>311</v>
      </c>
      <c r="BF2" s="455" t="s">
        <v>88</v>
      </c>
      <c r="BG2" s="455" t="s">
        <v>89</v>
      </c>
      <c r="BH2" s="455" t="s">
        <v>312</v>
      </c>
      <c r="BI2" s="455" t="s">
        <v>70</v>
      </c>
      <c r="BJ2" s="455" t="s">
        <v>71</v>
      </c>
      <c r="BK2" s="455" t="s">
        <v>313</v>
      </c>
      <c r="BL2" s="455" t="s">
        <v>314</v>
      </c>
      <c r="BM2" s="455" t="s">
        <v>315</v>
      </c>
      <c r="BN2" s="447" t="s">
        <v>308</v>
      </c>
      <c r="BO2" s="447" t="s">
        <v>309</v>
      </c>
      <c r="BP2" s="447" t="s">
        <v>310</v>
      </c>
      <c r="BQ2" s="447" t="s">
        <v>311</v>
      </c>
      <c r="BR2" s="447" t="s">
        <v>88</v>
      </c>
      <c r="BS2" s="447" t="s">
        <v>89</v>
      </c>
      <c r="BT2" s="447" t="s">
        <v>317</v>
      </c>
      <c r="BU2" s="447" t="s">
        <v>318</v>
      </c>
      <c r="BV2" s="445" t="s">
        <v>243</v>
      </c>
      <c r="BW2" s="446"/>
      <c r="BX2" s="445" t="s">
        <v>246</v>
      </c>
      <c r="BY2" s="446"/>
      <c r="BZ2" s="445" t="s">
        <v>247</v>
      </c>
      <c r="CA2" s="446"/>
      <c r="CB2" s="445" t="s">
        <v>248</v>
      </c>
      <c r="CC2" s="446"/>
      <c r="CD2" s="445" t="s">
        <v>249</v>
      </c>
      <c r="CE2" s="446"/>
      <c r="CF2" s="445" t="s">
        <v>250</v>
      </c>
      <c r="CG2" s="446"/>
      <c r="CH2" s="441" t="s">
        <v>139</v>
      </c>
      <c r="CI2" s="441"/>
      <c r="CJ2" s="441"/>
      <c r="CK2" s="441"/>
      <c r="CL2" s="441"/>
      <c r="CM2" s="441"/>
      <c r="CN2" s="441"/>
      <c r="CO2" s="441"/>
      <c r="CP2" s="441" t="s">
        <v>146</v>
      </c>
      <c r="CQ2" s="441"/>
      <c r="CR2" s="441"/>
      <c r="CS2" s="441"/>
      <c r="CT2" s="441"/>
      <c r="CU2" s="441"/>
      <c r="CV2" s="441"/>
      <c r="CW2" s="441"/>
      <c r="CX2" s="442" t="s">
        <v>323</v>
      </c>
    </row>
    <row r="3" spans="1:102" s="73" customFormat="1" ht="36">
      <c r="A3" s="448"/>
      <c r="B3" s="465"/>
      <c r="C3" s="465"/>
      <c r="D3" s="465"/>
      <c r="E3" s="465"/>
      <c r="F3" s="465"/>
      <c r="G3" s="465"/>
      <c r="H3" s="465"/>
      <c r="I3" s="465"/>
      <c r="J3" s="465"/>
      <c r="K3" s="465"/>
      <c r="L3" s="132" t="s">
        <v>76</v>
      </c>
      <c r="M3" s="132" t="s">
        <v>78</v>
      </c>
      <c r="N3" s="132" t="s">
        <v>79</v>
      </c>
      <c r="O3" s="132" t="s">
        <v>138</v>
      </c>
      <c r="P3" s="132" t="s">
        <v>81</v>
      </c>
      <c r="Q3" s="132" t="s">
        <v>82</v>
      </c>
      <c r="R3" s="132" t="s">
        <v>83</v>
      </c>
      <c r="S3" s="134" t="s">
        <v>244</v>
      </c>
      <c r="T3" s="134" t="s">
        <v>245</v>
      </c>
      <c r="U3" s="134" t="s">
        <v>244</v>
      </c>
      <c r="V3" s="134" t="s">
        <v>245</v>
      </c>
      <c r="W3" s="134" t="s">
        <v>244</v>
      </c>
      <c r="X3" s="134" t="s">
        <v>245</v>
      </c>
      <c r="Y3" s="134" t="s">
        <v>244</v>
      </c>
      <c r="Z3" s="134" t="s">
        <v>245</v>
      </c>
      <c r="AA3" s="134" t="s">
        <v>244</v>
      </c>
      <c r="AB3" s="134" t="s">
        <v>245</v>
      </c>
      <c r="AC3" s="134" t="s">
        <v>244</v>
      </c>
      <c r="AD3" s="134" t="s">
        <v>245</v>
      </c>
      <c r="AE3" s="133" t="s">
        <v>40</v>
      </c>
      <c r="AF3" s="133" t="s">
        <v>140</v>
      </c>
      <c r="AG3" s="133" t="s">
        <v>142</v>
      </c>
      <c r="AH3" s="133" t="s">
        <v>141</v>
      </c>
      <c r="AI3" s="133" t="s">
        <v>143</v>
      </c>
      <c r="AJ3" s="133" t="s">
        <v>144</v>
      </c>
      <c r="AK3" s="133" t="s">
        <v>145</v>
      </c>
      <c r="AL3" s="133" t="s">
        <v>33</v>
      </c>
      <c r="AM3" s="133" t="s">
        <v>40</v>
      </c>
      <c r="AN3" s="133" t="s">
        <v>140</v>
      </c>
      <c r="AO3" s="133" t="s">
        <v>142</v>
      </c>
      <c r="AP3" s="133" t="s">
        <v>141</v>
      </c>
      <c r="AQ3" s="133" t="s">
        <v>143</v>
      </c>
      <c r="AR3" s="133" t="s">
        <v>144</v>
      </c>
      <c r="AS3" s="133" t="s">
        <v>145</v>
      </c>
      <c r="AT3" s="136" t="s">
        <v>33</v>
      </c>
      <c r="AU3" s="448"/>
      <c r="AV3" s="448"/>
      <c r="AW3" s="448"/>
      <c r="AX3" s="448"/>
      <c r="AY3" s="448"/>
      <c r="AZ3" s="448"/>
      <c r="BA3" s="467"/>
      <c r="BB3" s="456"/>
      <c r="BC3" s="456"/>
      <c r="BD3" s="456"/>
      <c r="BE3" s="456"/>
      <c r="BF3" s="456"/>
      <c r="BG3" s="456"/>
      <c r="BH3" s="456"/>
      <c r="BI3" s="456"/>
      <c r="BJ3" s="456"/>
      <c r="BK3" s="456"/>
      <c r="BL3" s="456"/>
      <c r="BM3" s="456"/>
      <c r="BN3" s="448"/>
      <c r="BO3" s="448"/>
      <c r="BP3" s="448"/>
      <c r="BQ3" s="448"/>
      <c r="BR3" s="448"/>
      <c r="BS3" s="448"/>
      <c r="BT3" s="448"/>
      <c r="BU3" s="448"/>
      <c r="BV3" s="223" t="s">
        <v>244</v>
      </c>
      <c r="BW3" s="223" t="s">
        <v>245</v>
      </c>
      <c r="BX3" s="223" t="s">
        <v>244</v>
      </c>
      <c r="BY3" s="223" t="s">
        <v>245</v>
      </c>
      <c r="BZ3" s="223" t="s">
        <v>244</v>
      </c>
      <c r="CA3" s="223" t="s">
        <v>245</v>
      </c>
      <c r="CB3" s="223" t="s">
        <v>244</v>
      </c>
      <c r="CC3" s="223" t="s">
        <v>245</v>
      </c>
      <c r="CD3" s="223" t="s">
        <v>244</v>
      </c>
      <c r="CE3" s="223" t="s">
        <v>245</v>
      </c>
      <c r="CF3" s="223" t="s">
        <v>244</v>
      </c>
      <c r="CG3" s="223" t="s">
        <v>245</v>
      </c>
      <c r="CH3" s="223" t="s">
        <v>40</v>
      </c>
      <c r="CI3" s="223" t="s">
        <v>140</v>
      </c>
      <c r="CJ3" s="223" t="s">
        <v>142</v>
      </c>
      <c r="CK3" s="223" t="s">
        <v>141</v>
      </c>
      <c r="CL3" s="223" t="s">
        <v>143</v>
      </c>
      <c r="CM3" s="223" t="s">
        <v>144</v>
      </c>
      <c r="CN3" s="223" t="s">
        <v>145</v>
      </c>
      <c r="CO3" s="223" t="s">
        <v>33</v>
      </c>
      <c r="CP3" s="223" t="s">
        <v>40</v>
      </c>
      <c r="CQ3" s="223" t="s">
        <v>140</v>
      </c>
      <c r="CR3" s="223" t="s">
        <v>142</v>
      </c>
      <c r="CS3" s="223" t="s">
        <v>141</v>
      </c>
      <c r="CT3" s="223" t="s">
        <v>143</v>
      </c>
      <c r="CU3" s="223" t="s">
        <v>144</v>
      </c>
      <c r="CV3" s="223" t="s">
        <v>145</v>
      </c>
      <c r="CW3" s="223" t="s">
        <v>33</v>
      </c>
      <c r="CX3" s="443"/>
    </row>
    <row r="4" spans="1:102">
      <c r="A4" s="70" t="str">
        <f>様式5!B17</f>
        <v>●●県立博物館</v>
      </c>
      <c r="B4" s="70" t="str">
        <f>様式1!C5</f>
        <v>●●県</v>
      </c>
      <c r="C4" s="70" t="str">
        <f>様式1!C6</f>
        <v>●●県■■市〇〇町１－１</v>
      </c>
      <c r="D4" s="70" t="str">
        <f>様式1!C7</f>
        <v>知事</v>
      </c>
      <c r="E4" s="70" t="str">
        <f>様式1!C8</f>
        <v>●●　■■</v>
      </c>
      <c r="F4" s="72">
        <f>様式1!C15</f>
        <v>25305000</v>
      </c>
      <c r="G4" s="72">
        <f>様式1!C16</f>
        <v>0</v>
      </c>
      <c r="H4" s="72">
        <f>様式1!C17</f>
        <v>25305000</v>
      </c>
      <c r="I4" s="71">
        <f>様式1!C18</f>
        <v>44593</v>
      </c>
      <c r="J4" s="71">
        <f>様式1!C19</f>
        <v>44957</v>
      </c>
      <c r="K4" s="72">
        <f>様式1!C20</f>
        <v>12652000</v>
      </c>
      <c r="L4" s="70" t="str">
        <f>様式1!B24</f>
        <v>●●県立博物館総務課</v>
      </c>
      <c r="M4" s="70" t="str">
        <f>様式1!B26</f>
        <v>■■　〇〇</v>
      </c>
      <c r="N4" s="70" t="str">
        <f>様式1!B27</f>
        <v>000-000-0000</v>
      </c>
      <c r="O4" s="70">
        <f>様式1!B28</f>
        <v>0</v>
      </c>
      <c r="P4" s="70" t="str">
        <f>様式1!B29</f>
        <v>000-0000</v>
      </c>
      <c r="Q4" s="70" t="str">
        <f>様式1!B30</f>
        <v>●●県■■市〇〇町１－１</v>
      </c>
      <c r="R4" s="70">
        <f>様式1!B31</f>
        <v>0</v>
      </c>
      <c r="S4" s="71">
        <f>様式2!B9</f>
        <v>44593</v>
      </c>
      <c r="T4" s="71">
        <f>様式2!D9</f>
        <v>44957</v>
      </c>
      <c r="U4" s="71">
        <f>様式2!B12</f>
        <v>44652</v>
      </c>
      <c r="V4" s="71">
        <f>様式2!D12</f>
        <v>44804</v>
      </c>
      <c r="W4" s="71">
        <f>様式2!B15</f>
        <v>44652</v>
      </c>
      <c r="X4" s="71">
        <f>様式2!D15</f>
        <v>44926</v>
      </c>
      <c r="Y4" s="71">
        <f>様式2!B18</f>
        <v>44652</v>
      </c>
      <c r="Z4" s="71">
        <f>様式2!D18</f>
        <v>44957</v>
      </c>
      <c r="AA4" s="71">
        <f>様式2!B21</f>
        <v>44652</v>
      </c>
      <c r="AB4" s="71">
        <f>様式2!D21</f>
        <v>44804</v>
      </c>
      <c r="AC4" s="71">
        <f>様式2!B24</f>
        <v>44743</v>
      </c>
      <c r="AD4" s="71">
        <f>様式2!D24</f>
        <v>44926</v>
      </c>
      <c r="AE4" s="72">
        <f>様式3!E15</f>
        <v>25305000</v>
      </c>
      <c r="AF4" s="72">
        <f>様式3!E16</f>
        <v>1025000</v>
      </c>
      <c r="AG4" s="72">
        <f>様式3!E17</f>
        <v>2500000</v>
      </c>
      <c r="AH4" s="72">
        <f>様式3!E18</f>
        <v>18660000</v>
      </c>
      <c r="AI4" s="72">
        <f>様式3!E19</f>
        <v>520000</v>
      </c>
      <c r="AJ4" s="72">
        <f>様式3!E20</f>
        <v>2600000</v>
      </c>
      <c r="AK4" s="72">
        <f>様式3!E21</f>
        <v>0</v>
      </c>
      <c r="AL4" s="72">
        <f>様式3!E22</f>
        <v>25305000</v>
      </c>
      <c r="AM4" s="72">
        <f>様式3!F15</f>
        <v>12652000</v>
      </c>
      <c r="AN4" s="72">
        <f>様式3!F16</f>
        <v>512000</v>
      </c>
      <c r="AO4" s="72">
        <f>様式3!F17</f>
        <v>1250000</v>
      </c>
      <c r="AP4" s="72">
        <f>様式3!F18</f>
        <v>9330000</v>
      </c>
      <c r="AQ4" s="72">
        <f>様式3!F19</f>
        <v>260000</v>
      </c>
      <c r="AR4" s="72">
        <f>様式3!F20</f>
        <v>1300000</v>
      </c>
      <c r="AS4" s="72">
        <f>様式3!F21</f>
        <v>0</v>
      </c>
      <c r="AT4" s="72">
        <f>様式3!F22</f>
        <v>12652000</v>
      </c>
      <c r="AU4" s="70">
        <f>様式5!B10</f>
        <v>1234567890123</v>
      </c>
      <c r="AV4" s="70" t="str">
        <f>様式5!B12</f>
        <v>設置者</v>
      </c>
      <c r="AW4" s="70" t="str">
        <f>様式5!B13</f>
        <v>地方公共団体</v>
      </c>
      <c r="AX4" s="70">
        <f>様式5!B14</f>
        <v>0</v>
      </c>
      <c r="AY4" s="70" t="str">
        <f>様式5!B15</f>
        <v>非課税事業者</v>
      </c>
      <c r="AZ4" s="70" t="str">
        <f>様式5!B18</f>
        <v>公立（都道府県）</v>
      </c>
      <c r="BA4" s="70" t="str">
        <f>様式5!E18</f>
        <v>●●県■■市</v>
      </c>
      <c r="BB4" s="70" t="str">
        <f>交付申請書!C2</f>
        <v>第1120号</v>
      </c>
      <c r="BC4" s="71">
        <f>交付申請書!C3</f>
        <v>44742</v>
      </c>
      <c r="BD4" s="70" t="str">
        <f>交付申請書!C5</f>
        <v>●●県</v>
      </c>
      <c r="BE4" s="70" t="str">
        <f>交付申請書!C6</f>
        <v>●●県■■市〇〇町１－１</v>
      </c>
      <c r="BF4" s="70" t="str">
        <f>交付申請書!C7</f>
        <v>知事</v>
      </c>
      <c r="BG4" s="70" t="str">
        <f>交付申請書!C8</f>
        <v>●●　■■</v>
      </c>
      <c r="BH4" s="70">
        <f>交付申請書!C15</f>
        <v>25305000</v>
      </c>
      <c r="BI4" s="70">
        <f>交付申請書!C16</f>
        <v>0</v>
      </c>
      <c r="BJ4" s="70">
        <f>交付申請書!C17</f>
        <v>25305000</v>
      </c>
      <c r="BK4" s="71">
        <f>交付申請書!C18</f>
        <v>44593</v>
      </c>
      <c r="BL4" s="71">
        <f>交付申請書!C19</f>
        <v>44957</v>
      </c>
      <c r="BM4" s="70">
        <f>交付申請書!C20</f>
        <v>12652000</v>
      </c>
      <c r="BN4" s="70" t="str">
        <f>計画変更承認申請書!C2</f>
        <v>第1150号</v>
      </c>
      <c r="BO4" s="71">
        <f>計画変更承認申請書!C3</f>
        <v>44652</v>
      </c>
      <c r="BP4" s="70" t="str">
        <f>計画変更承認申請書!C5</f>
        <v>●●県</v>
      </c>
      <c r="BQ4" s="70" t="str">
        <f>計画変更承認申請書!C6</f>
        <v>●●県■■市〇〇町１－１</v>
      </c>
      <c r="BR4" s="70" t="str">
        <f>計画変更承認申請書!C7</f>
        <v>知事</v>
      </c>
      <c r="BS4" s="70" t="str">
        <f>計画変更承認申請書!C8</f>
        <v>●●　■■</v>
      </c>
      <c r="BT4" s="70" t="str">
        <f>計画変更承認申請書!B15</f>
        <v>感染対策に必要な手袋を追加で購入する必要があるため。
換気設備（全熱交換器）改修工事等の経費が入札の結果、減額となり、補助対象経費の総額が20％以上減額となるため。
無線LAN環境整備工事に遅れが生じ、配信等環境整備事業（環境整備支援）の事業期間の延長が必要となったため。</v>
      </c>
      <c r="BU4" s="70" t="str">
        <f>計画変更承認申請書!B16</f>
        <v>・感染対策事業
　手袋の追加購入
・空調設備等の改修・増設事業（本体機器の更新・増設）
　入札による事業費の減額（18,660,000円⇒12,660,000円）
・配信等環境整備事業（環境整備支援）
　事業期間の延長（完了日：令和4年12月31日⇒令和5年1月31日）</v>
      </c>
      <c r="BV4" s="70">
        <f>'様式2 (変更用)'!E11</f>
        <v>44593</v>
      </c>
      <c r="BW4" s="70">
        <f>'様式2 (変更用)'!G11</f>
        <v>44957</v>
      </c>
      <c r="BX4" s="70">
        <f>'様式2 (変更用)'!E14</f>
        <v>44652</v>
      </c>
      <c r="BY4" s="70">
        <f>'様式2 (変更用)'!G14</f>
        <v>44804</v>
      </c>
      <c r="BZ4" s="70">
        <f>'様式2 (変更用)'!E17</f>
        <v>44652</v>
      </c>
      <c r="CA4" s="70">
        <f>'様式2 (変更用)'!G17</f>
        <v>44926</v>
      </c>
      <c r="CB4" s="70">
        <f>'様式2 (変更用)'!E20</f>
        <v>44652</v>
      </c>
      <c r="CC4" s="70">
        <f>'様式2 (変更用)'!G20</f>
        <v>44957</v>
      </c>
      <c r="CD4" s="70">
        <f>'様式2 (変更用)'!E23</f>
        <v>44652</v>
      </c>
      <c r="CE4" s="70">
        <f>'様式2 (変更用)'!G23</f>
        <v>44804</v>
      </c>
      <c r="CF4" s="70">
        <f>'様式2 (変更用)'!E26</f>
        <v>44743</v>
      </c>
      <c r="CG4" s="70">
        <f>'様式2 (変更用)'!G26</f>
        <v>44957</v>
      </c>
      <c r="CH4" s="70">
        <f>'様式3 (変更用)'!J17</f>
        <v>19279900</v>
      </c>
      <c r="CI4" s="70">
        <f>'様式3 (変更用)'!J18</f>
        <v>999900</v>
      </c>
      <c r="CJ4" s="70">
        <f>'様式3 (変更用)'!J19</f>
        <v>2500000</v>
      </c>
      <c r="CK4" s="70">
        <f>'様式3 (変更用)'!J20</f>
        <v>12660000</v>
      </c>
      <c r="CL4" s="70">
        <f>'様式3 (変更用)'!J21</f>
        <v>520000</v>
      </c>
      <c r="CM4" s="70">
        <f>'様式3 (変更用)'!J22</f>
        <v>2600000</v>
      </c>
      <c r="CN4" s="70">
        <f>'様式3 (変更用)'!J23</f>
        <v>0</v>
      </c>
      <c r="CO4" s="70">
        <f>'様式3 (変更用)'!J24</f>
        <v>19279900</v>
      </c>
      <c r="CP4" s="70">
        <f>'様式3 (変更用)'!K17</f>
        <v>9639000</v>
      </c>
      <c r="CQ4" s="70">
        <f>'様式3 (変更用)'!K18</f>
        <v>499000</v>
      </c>
      <c r="CR4" s="70">
        <f>'様式3 (変更用)'!K19</f>
        <v>1250000</v>
      </c>
      <c r="CS4" s="70">
        <f>'様式3 (変更用)'!K20</f>
        <v>6330000</v>
      </c>
      <c r="CT4" s="70">
        <f>'様式3 (変更用)'!K21</f>
        <v>260000</v>
      </c>
      <c r="CU4" s="70">
        <f>'様式3 (変更用)'!K22</f>
        <v>1300000</v>
      </c>
      <c r="CV4" s="70">
        <f>'様式3 (変更用)'!K23</f>
        <v>0</v>
      </c>
      <c r="CW4" s="70">
        <f>'様式3 (変更用)'!K24</f>
        <v>9639000</v>
      </c>
      <c r="CX4" s="70">
        <f>'様式3 (変更用)'!Q24</f>
        <v>-3013000</v>
      </c>
    </row>
  </sheetData>
  <mergeCells count="64">
    <mergeCell ref="AW2:AW3"/>
    <mergeCell ref="AX2:AX3"/>
    <mergeCell ref="AY2:AY3"/>
    <mergeCell ref="AZ2:AZ3"/>
    <mergeCell ref="BA2:BA3"/>
    <mergeCell ref="L2:R2"/>
    <mergeCell ref="A2:A3"/>
    <mergeCell ref="B2:B3"/>
    <mergeCell ref="C2:C3"/>
    <mergeCell ref="D2:D3"/>
    <mergeCell ref="J2:J3"/>
    <mergeCell ref="K2:K3"/>
    <mergeCell ref="E2:E3"/>
    <mergeCell ref="F2:F3"/>
    <mergeCell ref="G2:G3"/>
    <mergeCell ref="H2:H3"/>
    <mergeCell ref="I2:I3"/>
    <mergeCell ref="BK2:BK3"/>
    <mergeCell ref="BL2:BL3"/>
    <mergeCell ref="BM2:BM3"/>
    <mergeCell ref="AE1:AT1"/>
    <mergeCell ref="S1:AD1"/>
    <mergeCell ref="S2:T2"/>
    <mergeCell ref="U2:V2"/>
    <mergeCell ref="W2:X2"/>
    <mergeCell ref="Y2:Z2"/>
    <mergeCell ref="AA2:AB2"/>
    <mergeCell ref="AC2:AD2"/>
    <mergeCell ref="AE2:AL2"/>
    <mergeCell ref="AM2:AT2"/>
    <mergeCell ref="AU1:BA1"/>
    <mergeCell ref="AU2:AU3"/>
    <mergeCell ref="AV2:AV3"/>
    <mergeCell ref="B1:R1"/>
    <mergeCell ref="BN2:BN3"/>
    <mergeCell ref="BO2:BO3"/>
    <mergeCell ref="BP2:BP3"/>
    <mergeCell ref="BQ2:BQ3"/>
    <mergeCell ref="BN1:BU1"/>
    <mergeCell ref="BB1:BM1"/>
    <mergeCell ref="BB2:BB3"/>
    <mergeCell ref="BC2:BC3"/>
    <mergeCell ref="BD2:BD3"/>
    <mergeCell ref="BE2:BE3"/>
    <mergeCell ref="BF2:BF3"/>
    <mergeCell ref="BG2:BG3"/>
    <mergeCell ref="BH2:BH3"/>
    <mergeCell ref="BI2:BI3"/>
    <mergeCell ref="BJ2:BJ3"/>
    <mergeCell ref="BR2:BR3"/>
    <mergeCell ref="BS2:BS3"/>
    <mergeCell ref="BT2:BT3"/>
    <mergeCell ref="BU2:BU3"/>
    <mergeCell ref="BV2:BW2"/>
    <mergeCell ref="BV1:CG1"/>
    <mergeCell ref="CH2:CO2"/>
    <mergeCell ref="CP2:CW2"/>
    <mergeCell ref="CX2:CX3"/>
    <mergeCell ref="CH1:CX1"/>
    <mergeCell ref="BX2:BY2"/>
    <mergeCell ref="BZ2:CA2"/>
    <mergeCell ref="CB2:CC2"/>
    <mergeCell ref="CD2:CE2"/>
    <mergeCell ref="CF2:CG2"/>
  </mergeCells>
  <phoneticPr fontId="6"/>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BD066-377B-4CC9-86E5-35CC8F1631DB}">
  <sheetPr>
    <tabColor theme="7" tint="0.59999389629810485"/>
  </sheetPr>
  <dimension ref="A1:E26"/>
  <sheetViews>
    <sheetView showGridLines="0" view="pageBreakPreview" zoomScaleNormal="100" zoomScaleSheetLayoutView="100" workbookViewId="0">
      <selection activeCell="C2" sqref="C2"/>
    </sheetView>
  </sheetViews>
  <sheetFormatPr defaultColWidth="8.75" defaultRowHeight="12"/>
  <cols>
    <col min="1" max="1" width="26.25" style="28" customWidth="1"/>
    <col min="2" max="2" width="17" style="28" customWidth="1"/>
    <col min="3" max="3" width="35.75" style="28" customWidth="1"/>
    <col min="4" max="4" width="8.75" style="28"/>
    <col min="5" max="5" width="15.625" style="28" customWidth="1"/>
    <col min="6" max="16384" width="8.75" style="28"/>
  </cols>
  <sheetData>
    <row r="1" spans="1:5" ht="27" customHeight="1">
      <c r="A1" s="28" t="s">
        <v>259</v>
      </c>
    </row>
    <row r="2" spans="1:5">
      <c r="C2" s="190" t="s">
        <v>335</v>
      </c>
    </row>
    <row r="3" spans="1:5">
      <c r="C3" s="191">
        <v>44742</v>
      </c>
      <c r="E3" s="468" t="s">
        <v>99</v>
      </c>
    </row>
    <row r="4" spans="1:5">
      <c r="A4" s="28" t="s">
        <v>90</v>
      </c>
      <c r="E4" s="469"/>
    </row>
    <row r="5" spans="1:5" ht="40.15" customHeight="1">
      <c r="B5" s="41" t="s">
        <v>260</v>
      </c>
      <c r="C5" s="149" t="str">
        <f>様式1!C5</f>
        <v>●●県</v>
      </c>
      <c r="E5" s="221" t="str">
        <f>IF(C5=様式1!C5,"OK","要望時から変更あり")</f>
        <v>OK</v>
      </c>
    </row>
    <row r="6" spans="1:5" ht="19.899999999999999" customHeight="1">
      <c r="B6" s="41" t="s">
        <v>261</v>
      </c>
      <c r="C6" s="149" t="str">
        <f>様式1!C6</f>
        <v>●●県■■市〇〇町１－１</v>
      </c>
      <c r="E6" s="221" t="str">
        <f>IF(C6=様式1!C6,"OK","要望時から変更あり")</f>
        <v>OK</v>
      </c>
    </row>
    <row r="7" spans="1:5" ht="19.899999999999999" customHeight="1">
      <c r="B7" s="41" t="s">
        <v>88</v>
      </c>
      <c r="C7" s="149" t="str">
        <f>様式1!C7</f>
        <v>知事</v>
      </c>
      <c r="E7" s="221" t="str">
        <f>IF(C7=様式1!C7,"OK","要望時から変更あり")</f>
        <v>OK</v>
      </c>
    </row>
    <row r="8" spans="1:5" ht="19.899999999999999" customHeight="1">
      <c r="B8" s="41" t="s">
        <v>89</v>
      </c>
      <c r="C8" s="149" t="str">
        <f>様式1!C8</f>
        <v>●●　■■</v>
      </c>
      <c r="E8" s="221" t="str">
        <f>IF(C8=様式1!C8,"OK","要望時から変更あり")</f>
        <v>OK</v>
      </c>
    </row>
    <row r="10" spans="1:5" ht="30" customHeight="1">
      <c r="A10" s="471" t="s">
        <v>262</v>
      </c>
      <c r="B10" s="292"/>
      <c r="C10" s="292"/>
    </row>
    <row r="12" spans="1:5" ht="45" customHeight="1">
      <c r="A12" s="290" t="s">
        <v>263</v>
      </c>
      <c r="B12" s="291"/>
      <c r="C12" s="291"/>
    </row>
    <row r="14" spans="1:5" ht="50.1" customHeight="1">
      <c r="A14" s="37" t="s">
        <v>0</v>
      </c>
      <c r="B14" s="472" t="str">
        <f>様式1!B14</f>
        <v>●●県立博物館感染対策事業、●●県立博物館環境整備事業、●●県立博物館空調設備等の改修・増設事業、●●県立博物館配信等環境整備支援事業</v>
      </c>
      <c r="C14" s="473"/>
      <c r="E14" s="220" t="s">
        <v>99</v>
      </c>
    </row>
    <row r="15" spans="1:5" ht="19.899999999999999" customHeight="1">
      <c r="A15" s="299" t="s">
        <v>264</v>
      </c>
      <c r="B15" s="33" t="s">
        <v>69</v>
      </c>
      <c r="C15" s="43">
        <f>様式3!E15</f>
        <v>25305000</v>
      </c>
      <c r="E15" s="221" t="str">
        <f>IF(C15=様式1!C15,"OK","要望時から変更あり")</f>
        <v>OK</v>
      </c>
    </row>
    <row r="16" spans="1:5" ht="19.899999999999999" customHeight="1">
      <c r="A16" s="300"/>
      <c r="B16" s="34" t="s">
        <v>70</v>
      </c>
      <c r="C16" s="44">
        <f>様式3!E21</f>
        <v>0</v>
      </c>
      <c r="E16" s="221" t="str">
        <f>IF(C16=様式1!C16,"OK","要望時から変更あり")</f>
        <v>OK</v>
      </c>
    </row>
    <row r="17" spans="1:5" ht="19.899999999999999" customHeight="1">
      <c r="A17" s="300"/>
      <c r="B17" s="35" t="s">
        <v>71</v>
      </c>
      <c r="C17" s="45">
        <f>様式3!E22</f>
        <v>25305000</v>
      </c>
      <c r="E17" s="221" t="str">
        <f>IF(C17=様式1!C17,"OK","要望時から変更あり")</f>
        <v>OK</v>
      </c>
    </row>
    <row r="18" spans="1:5" ht="19.899999999999999" customHeight="1">
      <c r="A18" s="299" t="s">
        <v>85</v>
      </c>
      <c r="B18" s="33" t="s">
        <v>72</v>
      </c>
      <c r="C18" s="151">
        <f>様式1!C18</f>
        <v>44593</v>
      </c>
      <c r="E18" s="221" t="str">
        <f>IF(C18=様式1!C18,"OK","要望時から変更あり")</f>
        <v>OK</v>
      </c>
    </row>
    <row r="19" spans="1:5" ht="19.899999999999999" customHeight="1">
      <c r="A19" s="301"/>
      <c r="B19" s="35" t="s">
        <v>73</v>
      </c>
      <c r="C19" s="150">
        <f>様式1!C19</f>
        <v>44957</v>
      </c>
      <c r="E19" s="221" t="str">
        <f>IF(C19=様式1!C19,"OK","要望時から変更あり")</f>
        <v>OK</v>
      </c>
    </row>
    <row r="20" spans="1:5" ht="30" customHeight="1">
      <c r="A20" s="142" t="s">
        <v>265</v>
      </c>
      <c r="B20" s="36"/>
      <c r="C20" s="46">
        <f>様式3!F22</f>
        <v>12652000</v>
      </c>
      <c r="E20" s="221" t="str">
        <f>IF(C20=様式1!C20,"OK","要望時から変更あり")</f>
        <v>OK</v>
      </c>
    </row>
    <row r="21" spans="1:5" ht="45" customHeight="1">
      <c r="A21" s="37" t="s">
        <v>75</v>
      </c>
      <c r="B21" s="474" t="str">
        <f>IF(様式1!B21="","",様式1!B21)</f>
        <v/>
      </c>
      <c r="C21" s="475"/>
    </row>
    <row r="22" spans="1:5" ht="19.899999999999999" customHeight="1"/>
    <row r="23" spans="1:5">
      <c r="A23" s="28" t="s">
        <v>266</v>
      </c>
    </row>
    <row r="24" spans="1:5">
      <c r="A24" s="28" t="s">
        <v>267</v>
      </c>
    </row>
    <row r="25" spans="1:5" ht="30" customHeight="1">
      <c r="A25" s="290" t="s">
        <v>269</v>
      </c>
      <c r="B25" s="470"/>
      <c r="C25" s="470"/>
    </row>
    <row r="26" spans="1:5">
      <c r="A26" s="28" t="s">
        <v>268</v>
      </c>
    </row>
  </sheetData>
  <mergeCells count="8">
    <mergeCell ref="E3:E4"/>
    <mergeCell ref="A25:C25"/>
    <mergeCell ref="A10:C10"/>
    <mergeCell ref="A12:C12"/>
    <mergeCell ref="B14:C14"/>
    <mergeCell ref="A15:A17"/>
    <mergeCell ref="A18:A19"/>
    <mergeCell ref="B21:C21"/>
  </mergeCells>
  <phoneticPr fontId="6"/>
  <dataValidations count="2">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C18:C19" xr:uid="{D53FDE37-4E58-4380-96F1-14C28CA16C6B}">
      <formula1>44593</formula1>
      <formula2>44957</formula2>
    </dataValidation>
    <dataValidation type="date" allowBlank="1" showInputMessage="1" showErrorMessage="1" error="申請期間外です。" sqref="C3" xr:uid="{A0330B11-5402-40B1-82EC-1D80EF136F51}">
      <formula1>44652</formula1>
      <formula2>44957</formula2>
    </dataValidation>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130E-2963-4D36-9BC1-F37D4E8CA4D7}">
  <sheetPr>
    <tabColor theme="5" tint="0.59999389629810485"/>
  </sheetPr>
  <dimension ref="A1:E21"/>
  <sheetViews>
    <sheetView showGridLines="0" view="pageBreakPreview" zoomScaleNormal="100" zoomScaleSheetLayoutView="100" workbookViewId="0">
      <selection activeCell="C2" sqref="C2:C3"/>
    </sheetView>
  </sheetViews>
  <sheetFormatPr defaultColWidth="8.75" defaultRowHeight="12"/>
  <cols>
    <col min="1" max="1" width="26.25" style="28" customWidth="1"/>
    <col min="2" max="2" width="17" style="28" customWidth="1"/>
    <col min="3" max="3" width="35.75" style="28" customWidth="1"/>
    <col min="4" max="4" width="3.625" style="28" customWidth="1"/>
    <col min="5" max="5" width="13.5" style="28" customWidth="1"/>
    <col min="6" max="16384" width="8.75" style="28"/>
  </cols>
  <sheetData>
    <row r="1" spans="1:5" ht="27" customHeight="1">
      <c r="A1" s="28" t="s">
        <v>295</v>
      </c>
    </row>
    <row r="2" spans="1:5">
      <c r="C2" s="190" t="s">
        <v>430</v>
      </c>
    </row>
    <row r="3" spans="1:5">
      <c r="C3" s="191">
        <v>44652</v>
      </c>
      <c r="E3" s="468" t="s">
        <v>99</v>
      </c>
    </row>
    <row r="4" spans="1:5">
      <c r="A4" s="28" t="s">
        <v>90</v>
      </c>
      <c r="E4" s="469"/>
    </row>
    <row r="5" spans="1:5" ht="40.15" customHeight="1">
      <c r="B5" s="41" t="s">
        <v>260</v>
      </c>
      <c r="C5" s="149" t="str">
        <f>交付申請書!C5</f>
        <v>●●県</v>
      </c>
      <c r="E5" s="221" t="str">
        <f>IF(C5=交付申請書!C5,"OK","交付申請時から変更あり")</f>
        <v>OK</v>
      </c>
    </row>
    <row r="6" spans="1:5" ht="19.899999999999999" customHeight="1">
      <c r="B6" s="41" t="s">
        <v>261</v>
      </c>
      <c r="C6" s="149" t="str">
        <f>交付申請書!C6</f>
        <v>●●県■■市〇〇町１－１</v>
      </c>
      <c r="E6" s="221" t="str">
        <f>IF(C6=交付申請書!C6,"OK","交付申請時から変更あり")</f>
        <v>OK</v>
      </c>
    </row>
    <row r="7" spans="1:5" ht="19.899999999999999" customHeight="1">
      <c r="B7" s="41" t="s">
        <v>88</v>
      </c>
      <c r="C7" s="149" t="str">
        <f>交付申請書!C7</f>
        <v>知事</v>
      </c>
      <c r="E7" s="221" t="str">
        <f>IF(C7=交付申請書!C7,"OK","交付申請時から変更あり")</f>
        <v>OK</v>
      </c>
    </row>
    <row r="8" spans="1:5" ht="19.899999999999999" customHeight="1">
      <c r="B8" s="41" t="s">
        <v>89</v>
      </c>
      <c r="C8" s="149" t="str">
        <f>交付申請書!C8</f>
        <v>●●　■■</v>
      </c>
      <c r="E8" s="221" t="str">
        <f>IF(C8=交付申請書!C8,"OK","交付申請時から変更あり")</f>
        <v>OK</v>
      </c>
    </row>
    <row r="10" spans="1:5" ht="30" customHeight="1">
      <c r="A10" s="471" t="s">
        <v>296</v>
      </c>
      <c r="B10" s="292"/>
      <c r="C10" s="292"/>
    </row>
    <row r="12" spans="1:5" ht="45" customHeight="1">
      <c r="A12" s="478" t="s">
        <v>297</v>
      </c>
      <c r="B12" s="291"/>
      <c r="C12" s="291"/>
      <c r="D12" s="156"/>
    </row>
    <row r="14" spans="1:5" ht="50.1" customHeight="1">
      <c r="A14" s="37" t="s">
        <v>0</v>
      </c>
      <c r="B14" s="472" t="str">
        <f>様式1!B14</f>
        <v>●●県立博物館感染対策事業、●●県立博物館環境整備事業、●●県立博物館空調設備等の改修・増設事業、●●県立博物館配信等環境整備支援事業</v>
      </c>
      <c r="C14" s="473"/>
    </row>
    <row r="15" spans="1:5" ht="69.95" customHeight="1">
      <c r="A15" s="37" t="s">
        <v>298</v>
      </c>
      <c r="B15" s="474" t="s">
        <v>394</v>
      </c>
      <c r="C15" s="475"/>
    </row>
    <row r="16" spans="1:5" ht="83.25" customHeight="1">
      <c r="A16" s="37" t="s">
        <v>299</v>
      </c>
      <c r="B16" s="474" t="s">
        <v>395</v>
      </c>
      <c r="C16" s="475"/>
    </row>
    <row r="17" spans="1:3" ht="39" customHeight="1">
      <c r="A17" s="142" t="s">
        <v>392</v>
      </c>
      <c r="B17" s="476">
        <f>'様式3 (変更用)'!K24-'様式3 (変更用)'!F24</f>
        <v>-3013000</v>
      </c>
      <c r="C17" s="477"/>
    </row>
    <row r="18" spans="1:3" ht="19.899999999999999" customHeight="1"/>
    <row r="19" spans="1:3">
      <c r="A19" s="28" t="s">
        <v>266</v>
      </c>
    </row>
    <row r="20" spans="1:3" ht="30" customHeight="1">
      <c r="A20" s="290" t="s">
        <v>300</v>
      </c>
      <c r="B20" s="470"/>
      <c r="C20" s="470"/>
    </row>
    <row r="21" spans="1:3" ht="15.95" customHeight="1">
      <c r="A21" s="28" t="s">
        <v>268</v>
      </c>
    </row>
  </sheetData>
  <mergeCells count="8">
    <mergeCell ref="E3:E4"/>
    <mergeCell ref="A20:C20"/>
    <mergeCell ref="B15:C15"/>
    <mergeCell ref="B17:C17"/>
    <mergeCell ref="A10:C10"/>
    <mergeCell ref="A12:C12"/>
    <mergeCell ref="B14:C14"/>
    <mergeCell ref="B16:C16"/>
  </mergeCells>
  <phoneticPr fontId="6"/>
  <dataValidations count="1">
    <dataValidation type="date" allowBlank="1" showInputMessage="1" showErrorMessage="1" error="申請期間外です。" sqref="C3" xr:uid="{288A4236-209F-4165-9AAC-79C0A231F47A}">
      <formula1>44652</formula1>
      <formula2>44679</formula2>
    </dataValidation>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C09D5-70FA-4559-BF25-F192FA517626}">
  <sheetPr>
    <tabColor theme="5" tint="0.59999389629810485"/>
  </sheetPr>
  <dimension ref="A2:J27"/>
  <sheetViews>
    <sheetView showGridLines="0" view="pageBreakPreview" zoomScaleNormal="100" zoomScaleSheetLayoutView="100" workbookViewId="0">
      <selection activeCell="G26" sqref="G26"/>
    </sheetView>
  </sheetViews>
  <sheetFormatPr defaultColWidth="8.75" defaultRowHeight="12"/>
  <cols>
    <col min="1" max="1" width="18.75" style="30" customWidth="1"/>
    <col min="2" max="2" width="25.625" style="30" customWidth="1"/>
    <col min="3" max="3" width="3.25" style="30" bestFit="1" customWidth="1"/>
    <col min="4" max="5" width="25.625" style="30" customWidth="1"/>
    <col min="6" max="6" width="3.25" style="30" bestFit="1" customWidth="1"/>
    <col min="7" max="7" width="25.625" style="30" customWidth="1"/>
    <col min="8" max="8" width="4.125" style="30" customWidth="1"/>
    <col min="9" max="16384" width="8.75" style="30"/>
  </cols>
  <sheetData>
    <row r="2" spans="1:10" ht="19.899999999999999" customHeight="1" thickBot="1">
      <c r="A2" s="180" t="s">
        <v>6</v>
      </c>
      <c r="B2" s="180"/>
      <c r="C2" s="180"/>
      <c r="D2" s="180"/>
      <c r="E2" s="180"/>
      <c r="F2" s="180"/>
      <c r="G2" s="180"/>
    </row>
    <row r="3" spans="1:10" ht="19.899999999999999" customHeight="1">
      <c r="A3" s="182"/>
      <c r="B3" s="479" t="s">
        <v>301</v>
      </c>
      <c r="C3" s="480"/>
      <c r="D3" s="481"/>
      <c r="E3" s="479" t="s">
        <v>302</v>
      </c>
      <c r="F3" s="480"/>
      <c r="G3" s="481"/>
    </row>
    <row r="4" spans="1:10" ht="50.1" customHeight="1">
      <c r="A4" s="183" t="s">
        <v>0</v>
      </c>
      <c r="B4" s="511" t="str">
        <f>様式2!B3</f>
        <v>●●県立博物館感染対策事業、●●県立博物館環境整備事業、●●県立博物館空調設備等の改修・増設事業、●●県立博物館配信等環境整備支援事業</v>
      </c>
      <c r="C4" s="512"/>
      <c r="D4" s="513"/>
      <c r="E4" s="502" t="str">
        <f>B4</f>
        <v>●●県立博物館感染対策事業、●●県立博物館環境整備事業、●●県立博物館空調設備等の改修・増設事業、●●県立博物館配信等環境整備支援事業</v>
      </c>
      <c r="F4" s="315"/>
      <c r="G4" s="503"/>
    </row>
    <row r="5" spans="1:10" ht="78" customHeight="1">
      <c r="A5" s="183" t="s">
        <v>1</v>
      </c>
      <c r="B5" s="511" t="str">
        <f>様式2!B4</f>
        <v>●●県立博物館において、ガイドラインを踏まえた感染症防止対策を推進するため、以下の事業を実施する。
●●県立博物館において、配信等に必要な機材等の環境整備を実施する。</v>
      </c>
      <c r="C5" s="512"/>
      <c r="D5" s="513"/>
      <c r="E5" s="504" t="str">
        <f>B5</f>
        <v>●●県立博物館において、ガイドラインを踏まえた感染症防止対策を推進するため、以下の事業を実施する。
●●県立博物館において、配信等に必要な機材等の環境整備を実施する。</v>
      </c>
      <c r="F5" s="505"/>
      <c r="G5" s="506"/>
    </row>
    <row r="6" spans="1:10" ht="34.9" customHeight="1" thickBot="1">
      <c r="A6" s="184" t="s">
        <v>2</v>
      </c>
      <c r="B6" s="514" t="str">
        <f>様式2!B5</f>
        <v>博物館における新型コロナウイルス感染拡大予防ガイドライン</v>
      </c>
      <c r="C6" s="515"/>
      <c r="D6" s="516"/>
      <c r="E6" s="507" t="str">
        <f>B6</f>
        <v>博物館における新型コロナウイルス感染拡大予防ガイドライン</v>
      </c>
      <c r="F6" s="508"/>
      <c r="G6" s="509"/>
    </row>
    <row r="7" spans="1:10" ht="19.899999999999999" customHeight="1">
      <c r="A7" s="181"/>
      <c r="B7" s="181"/>
      <c r="C7" s="181"/>
      <c r="D7" s="29"/>
      <c r="E7" s="181"/>
      <c r="F7" s="181"/>
      <c r="G7" s="29"/>
    </row>
    <row r="8" spans="1:10" ht="30" customHeight="1" thickBot="1">
      <c r="A8" s="491" t="s">
        <v>3</v>
      </c>
      <c r="B8" s="492"/>
      <c r="C8" s="492"/>
      <c r="D8" s="492"/>
      <c r="E8" s="492"/>
      <c r="F8" s="492"/>
      <c r="G8" s="493"/>
    </row>
    <row r="9" spans="1:10" ht="21" customHeight="1">
      <c r="A9" s="182"/>
      <c r="B9" s="479" t="s">
        <v>301</v>
      </c>
      <c r="C9" s="480"/>
      <c r="D9" s="481"/>
      <c r="E9" s="479" t="s">
        <v>302</v>
      </c>
      <c r="F9" s="480"/>
      <c r="G9" s="481"/>
    </row>
    <row r="10" spans="1:10" ht="30" customHeight="1">
      <c r="A10" s="183" t="s">
        <v>4</v>
      </c>
      <c r="B10" s="482" t="s">
        <v>93</v>
      </c>
      <c r="C10" s="483"/>
      <c r="D10" s="484"/>
      <c r="E10" s="482" t="s">
        <v>93</v>
      </c>
      <c r="F10" s="308"/>
      <c r="G10" s="510"/>
    </row>
    <row r="11" spans="1:10" ht="30" customHeight="1">
      <c r="A11" s="183" t="s">
        <v>168</v>
      </c>
      <c r="B11" s="186">
        <f>IF(様式2!B9="","",様式2!B9)</f>
        <v>44593</v>
      </c>
      <c r="C11" s="143" t="s">
        <v>167</v>
      </c>
      <c r="D11" s="187">
        <f>IF(様式2!D9="","",様式2!D9)</f>
        <v>44957</v>
      </c>
      <c r="E11" s="188">
        <f>IF(B11="","",B11)</f>
        <v>44593</v>
      </c>
      <c r="F11" s="143" t="s">
        <v>167</v>
      </c>
      <c r="G11" s="189">
        <f>IF(D11="","",D11)</f>
        <v>44957</v>
      </c>
      <c r="I11" s="158" t="str">
        <f>IF(B11=E11,"変更なし","変更あり")</f>
        <v>変更なし</v>
      </c>
      <c r="J11" s="158" t="str">
        <f>IF(D11=G11,"変更なし","変更あり")</f>
        <v>変更なし</v>
      </c>
    </row>
    <row r="12" spans="1:10" ht="64.900000000000006" customHeight="1">
      <c r="A12" s="183" t="s">
        <v>5</v>
      </c>
      <c r="B12" s="488" t="str">
        <f>IF(様式2!B10="","",様式2!B10)</f>
        <v>・施設職員のマスク（20箱）、消毒液（18ℓ）、体温計（3個）、サーモグラフィ（3台）を購入、空気清浄機（3台）を確保し、安心・安全を確保する。</v>
      </c>
      <c r="C12" s="489"/>
      <c r="D12" s="490"/>
      <c r="E12" s="485" t="s">
        <v>439</v>
      </c>
      <c r="F12" s="486"/>
      <c r="G12" s="487"/>
      <c r="I12" s="497" t="str">
        <f>IF(B12=E12,"変更なし","変更あり")</f>
        <v>変更あり</v>
      </c>
      <c r="J12" s="498"/>
    </row>
    <row r="13" spans="1:10" ht="30" customHeight="1">
      <c r="A13" s="183" t="s">
        <v>4</v>
      </c>
      <c r="B13" s="482" t="s">
        <v>94</v>
      </c>
      <c r="C13" s="483"/>
      <c r="D13" s="484"/>
      <c r="E13" s="482" t="s">
        <v>94</v>
      </c>
      <c r="F13" s="483"/>
      <c r="G13" s="484"/>
    </row>
    <row r="14" spans="1:10" ht="30" customHeight="1">
      <c r="A14" s="183" t="s">
        <v>168</v>
      </c>
      <c r="B14" s="186">
        <f>IF(様式2!B12="","",様式2!B12)</f>
        <v>44652</v>
      </c>
      <c r="C14" s="143" t="s">
        <v>167</v>
      </c>
      <c r="D14" s="187">
        <f>IF(様式2!D12="","",様式2!D12)</f>
        <v>44804</v>
      </c>
      <c r="E14" s="188">
        <f>IF(B14="","",B14)</f>
        <v>44652</v>
      </c>
      <c r="F14" s="143" t="s">
        <v>167</v>
      </c>
      <c r="G14" s="189">
        <f>IF(D14="","",D14)</f>
        <v>44804</v>
      </c>
      <c r="I14" s="158" t="str">
        <f>IF(B14=E14,"変更なし","変更あり")</f>
        <v>変更なし</v>
      </c>
      <c r="J14" s="158" t="str">
        <f>IF(D14=G14,"変更なし","変更あり")</f>
        <v>変更なし</v>
      </c>
    </row>
    <row r="15" spans="1:10" ht="64.900000000000006" customHeight="1">
      <c r="A15" s="183" t="s">
        <v>5</v>
      </c>
      <c r="B15" s="488" t="str">
        <f>IF(様式2!B13="","",様式2!B13)</f>
        <v>・来館者が利用するロビー及び展示室内の手すりやドアノブ等の抗菌等の清掃を実施し、安心・安全を確保する。
・接触機会を減らすために、オンラインチケット及びキャッシュレス決済を導入し、安心・安全を確保する。</v>
      </c>
      <c r="C15" s="489"/>
      <c r="D15" s="490"/>
      <c r="E15" s="485" t="str">
        <f>B15</f>
        <v>・来館者が利用するロビー及び展示室内の手すりやドアノブ等の抗菌等の清掃を実施し、安心・安全を確保する。
・接触機会を減らすために、オンラインチケット及びキャッシュレス決済を導入し、安心・安全を確保する。</v>
      </c>
      <c r="F15" s="486"/>
      <c r="G15" s="487"/>
      <c r="I15" s="497" t="str">
        <f>IF(B15=E15,"変更なし","変更あり")</f>
        <v>変更なし</v>
      </c>
      <c r="J15" s="498"/>
    </row>
    <row r="16" spans="1:10" ht="30" customHeight="1">
      <c r="A16" s="183" t="s">
        <v>4</v>
      </c>
      <c r="B16" s="482" t="s">
        <v>239</v>
      </c>
      <c r="C16" s="483"/>
      <c r="D16" s="484"/>
      <c r="E16" s="482" t="s">
        <v>239</v>
      </c>
      <c r="F16" s="483"/>
      <c r="G16" s="484"/>
    </row>
    <row r="17" spans="1:10" ht="30" customHeight="1">
      <c r="A17" s="183" t="s">
        <v>168</v>
      </c>
      <c r="B17" s="186">
        <f>IF(様式2!B15="","",様式2!B15)</f>
        <v>44652</v>
      </c>
      <c r="C17" s="143" t="s">
        <v>167</v>
      </c>
      <c r="D17" s="187">
        <f>IF(様式2!D15="","",様式2!D15)</f>
        <v>44926</v>
      </c>
      <c r="E17" s="188">
        <f>IF(B17="","",B17)</f>
        <v>44652</v>
      </c>
      <c r="F17" s="143" t="s">
        <v>167</v>
      </c>
      <c r="G17" s="189">
        <f>IF(D17="","",D17)</f>
        <v>44926</v>
      </c>
      <c r="I17" s="158" t="str">
        <f>IF(B17=E17,"変更なし","変更あり")</f>
        <v>変更なし</v>
      </c>
      <c r="J17" s="158" t="str">
        <f>IF(D17=G17,"変更なし","変更あり")</f>
        <v>変更なし</v>
      </c>
    </row>
    <row r="18" spans="1:10" ht="64.900000000000006" customHeight="1">
      <c r="A18" s="183" t="s">
        <v>5</v>
      </c>
      <c r="B18" s="488" t="str">
        <f>IF(様式2!B16="","",様式2!B16)</f>
        <v>・来館者が滞在するロビーの空調部品の交換を実施し、安心・安全を確保する。
・トイレの洗面台の自動水栓化を実施し、安心・安全を確保する。</v>
      </c>
      <c r="C18" s="489"/>
      <c r="D18" s="490"/>
      <c r="E18" s="485" t="str">
        <f>B18</f>
        <v>・来館者が滞在するロビーの空調部品の交換を実施し、安心・安全を確保する。
・トイレの洗面台の自動水栓化を実施し、安心・安全を確保する。</v>
      </c>
      <c r="F18" s="486"/>
      <c r="G18" s="487"/>
      <c r="I18" s="497" t="str">
        <f>IF(B18=E18,"変更なし","変更あり")</f>
        <v>変更なし</v>
      </c>
      <c r="J18" s="498"/>
    </row>
    <row r="19" spans="1:10" ht="30" customHeight="1">
      <c r="A19" s="183" t="s">
        <v>4</v>
      </c>
      <c r="B19" s="482" t="s">
        <v>238</v>
      </c>
      <c r="C19" s="483"/>
      <c r="D19" s="484"/>
      <c r="E19" s="482" t="s">
        <v>238</v>
      </c>
      <c r="F19" s="483"/>
      <c r="G19" s="484"/>
    </row>
    <row r="20" spans="1:10" ht="30" customHeight="1">
      <c r="A20" s="183" t="s">
        <v>168</v>
      </c>
      <c r="B20" s="186">
        <f>IF(様式2!B18="","",様式2!B18)</f>
        <v>44652</v>
      </c>
      <c r="C20" s="143" t="s">
        <v>167</v>
      </c>
      <c r="D20" s="187">
        <f>IF(様式2!D18="","",様式2!D18)</f>
        <v>44957</v>
      </c>
      <c r="E20" s="188">
        <f>IF(B20="","",B20)</f>
        <v>44652</v>
      </c>
      <c r="F20" s="143" t="s">
        <v>167</v>
      </c>
      <c r="G20" s="189">
        <f>IF(D20="","",D20)</f>
        <v>44957</v>
      </c>
      <c r="I20" s="158" t="str">
        <f>IF(B20=E20,"変更なし","変更あり")</f>
        <v>変更なし</v>
      </c>
      <c r="J20" s="158" t="str">
        <f>IF(D20=G20,"変更なし","変更あり")</f>
        <v>変更なし</v>
      </c>
    </row>
    <row r="21" spans="1:10" ht="64.900000000000006" customHeight="1">
      <c r="A21" s="183" t="s">
        <v>5</v>
      </c>
      <c r="B21" s="488" t="str">
        <f>IF(様式2!B19="","",様式2!B19)</f>
        <v>・展示室の空調設備の本体機器の更新を行い、必要換気量を確保し、安心・安全を確保する。
　設計：令和4年4月～令和4年7月
　施工：令和4年9月～令和5年1月</v>
      </c>
      <c r="C21" s="489"/>
      <c r="D21" s="490"/>
      <c r="E21" s="485" t="str">
        <f>B21</f>
        <v>・展示室の空調設備の本体機器の更新を行い、必要換気量を確保し、安心・安全を確保する。
　設計：令和4年4月～令和4年7月
　施工：令和4年9月～令和5年1月</v>
      </c>
      <c r="F21" s="486"/>
      <c r="G21" s="487"/>
      <c r="I21" s="497" t="str">
        <f>IF(B21=E21,"変更なし","変更あり")</f>
        <v>変更なし</v>
      </c>
      <c r="J21" s="498"/>
    </row>
    <row r="22" spans="1:10" ht="30" customHeight="1">
      <c r="A22" s="183" t="s">
        <v>4</v>
      </c>
      <c r="B22" s="482" t="s">
        <v>95</v>
      </c>
      <c r="C22" s="483"/>
      <c r="D22" s="484"/>
      <c r="E22" s="482" t="s">
        <v>95</v>
      </c>
      <c r="F22" s="483"/>
      <c r="G22" s="484"/>
    </row>
    <row r="23" spans="1:10" ht="30" customHeight="1">
      <c r="A23" s="183" t="s">
        <v>168</v>
      </c>
      <c r="B23" s="186">
        <f>IF(様式2!B21="","",様式2!B21)</f>
        <v>44652</v>
      </c>
      <c r="C23" s="157" t="s">
        <v>167</v>
      </c>
      <c r="D23" s="187">
        <f>IF(様式2!D21="","",様式2!D21)</f>
        <v>44804</v>
      </c>
      <c r="E23" s="188">
        <f>IF(B23="","",B23)</f>
        <v>44652</v>
      </c>
      <c r="F23" s="143" t="s">
        <v>167</v>
      </c>
      <c r="G23" s="189">
        <f>IF(D23="","",D23)</f>
        <v>44804</v>
      </c>
      <c r="I23" s="158" t="str">
        <f>IF(B23=E23,"変更なし","変更あり")</f>
        <v>変更なし</v>
      </c>
      <c r="J23" s="158" t="str">
        <f>IF(D23=G23,"変更なし","変更あり")</f>
        <v>変更なし</v>
      </c>
    </row>
    <row r="24" spans="1:10" ht="64.900000000000006" customHeight="1">
      <c r="A24" s="183" t="s">
        <v>5</v>
      </c>
      <c r="B24" s="488" t="str">
        <f>IF(様式2!B22="","",様式2!B22)</f>
        <v>・映像及び音声配信等に必要な配信機材（カメラ、動画編集用パソコン、モニター、編集機器、照明器具）を購入する。</v>
      </c>
      <c r="C24" s="489"/>
      <c r="D24" s="490"/>
      <c r="E24" s="485" t="str">
        <f>B24</f>
        <v>・映像及び音声配信等に必要な配信機材（カメラ、動画編集用パソコン、モニター、編集機器、照明器具）を購入する。</v>
      </c>
      <c r="F24" s="486"/>
      <c r="G24" s="487"/>
      <c r="I24" s="497" t="str">
        <f>IF(B24=E24,"変更なし","変更あり")</f>
        <v>変更なし</v>
      </c>
      <c r="J24" s="498"/>
    </row>
    <row r="25" spans="1:10" ht="30" customHeight="1">
      <c r="A25" s="183" t="s">
        <v>4</v>
      </c>
      <c r="B25" s="482" t="s">
        <v>96</v>
      </c>
      <c r="C25" s="483"/>
      <c r="D25" s="484"/>
      <c r="E25" s="482" t="s">
        <v>96</v>
      </c>
      <c r="F25" s="483"/>
      <c r="G25" s="484"/>
    </row>
    <row r="26" spans="1:10" ht="30" customHeight="1">
      <c r="A26" s="183" t="s">
        <v>168</v>
      </c>
      <c r="B26" s="186">
        <f>IF(様式2!B24="","",様式2!B24)</f>
        <v>44743</v>
      </c>
      <c r="C26" s="143" t="s">
        <v>167</v>
      </c>
      <c r="D26" s="187">
        <f>IF(様式2!D24="","",様式2!D24)</f>
        <v>44926</v>
      </c>
      <c r="E26" s="188">
        <f>IF(B26="","",B26)</f>
        <v>44743</v>
      </c>
      <c r="F26" s="143" t="s">
        <v>167</v>
      </c>
      <c r="G26" s="274">
        <v>44957</v>
      </c>
      <c r="I26" s="158" t="str">
        <f>IF(B26=E26,"変更なし","変更あり")</f>
        <v>変更なし</v>
      </c>
      <c r="J26" s="158" t="str">
        <f>IF(D26=G26,"変更なし","変更あり")</f>
        <v>変更あり</v>
      </c>
    </row>
    <row r="27" spans="1:10" ht="64.900000000000006" customHeight="1" thickBot="1">
      <c r="A27" s="185" t="s">
        <v>5</v>
      </c>
      <c r="B27" s="499" t="str">
        <f>IF(様式2!B25="","",様式2!B25)</f>
        <v>・映像配信に必要な、無線LAN環境を整備し、既存の配信プラットフォームを利用し、配信事業を実施する。（プラットフォームの利用経費は、6カ月分を計上。）</v>
      </c>
      <c r="C27" s="500"/>
      <c r="D27" s="501"/>
      <c r="E27" s="494" t="str">
        <f>B27</f>
        <v>・映像配信に必要な、無線LAN環境を整備し、既存の配信プラットフォームを利用し、配信事業を実施する。（プラットフォームの利用経費は、6カ月分を計上。）</v>
      </c>
      <c r="F27" s="495"/>
      <c r="G27" s="496"/>
      <c r="I27" s="497" t="str">
        <f>IF(B27=E27,"変更なし","変更あり")</f>
        <v>変更なし</v>
      </c>
      <c r="J27" s="498"/>
    </row>
  </sheetData>
  <sheetProtection formatRows="0"/>
  <mergeCells count="41">
    <mergeCell ref="B27:D27"/>
    <mergeCell ref="E4:G4"/>
    <mergeCell ref="E5:G5"/>
    <mergeCell ref="E6:G6"/>
    <mergeCell ref="E10:G10"/>
    <mergeCell ref="E12:G12"/>
    <mergeCell ref="B13:D13"/>
    <mergeCell ref="B15:D15"/>
    <mergeCell ref="B16:D16"/>
    <mergeCell ref="B18:D18"/>
    <mergeCell ref="B19:D19"/>
    <mergeCell ref="B21:D21"/>
    <mergeCell ref="B4:D4"/>
    <mergeCell ref="B5:D5"/>
    <mergeCell ref="B6:D6"/>
    <mergeCell ref="B10:D10"/>
    <mergeCell ref="E27:G27"/>
    <mergeCell ref="I12:J12"/>
    <mergeCell ref="I15:J15"/>
    <mergeCell ref="I18:J18"/>
    <mergeCell ref="I21:J21"/>
    <mergeCell ref="I24:J24"/>
    <mergeCell ref="I27:J27"/>
    <mergeCell ref="E13:G13"/>
    <mergeCell ref="E15:G15"/>
    <mergeCell ref="E16:G16"/>
    <mergeCell ref="E18:G18"/>
    <mergeCell ref="E19:G19"/>
    <mergeCell ref="E21:G21"/>
    <mergeCell ref="B3:D3"/>
    <mergeCell ref="E3:G3"/>
    <mergeCell ref="E22:G22"/>
    <mergeCell ref="E24:G24"/>
    <mergeCell ref="E25:G25"/>
    <mergeCell ref="B22:D22"/>
    <mergeCell ref="B24:D24"/>
    <mergeCell ref="B25:D25"/>
    <mergeCell ref="B12:D12"/>
    <mergeCell ref="A8:G8"/>
    <mergeCell ref="E9:G9"/>
    <mergeCell ref="B9:D9"/>
  </mergeCells>
  <phoneticPr fontId="6"/>
  <conditionalFormatting sqref="I11:J12 I14:J15 I17:J18 I20:J21 I23:J24 I26:J27">
    <cfRule type="cellIs" dxfId="44" priority="1" operator="equal">
      <formula>"変更あり"</formula>
    </cfRule>
  </conditionalFormatting>
  <printOptions verticalCentered="1"/>
  <pageMargins left="0.70866141732283472" right="0.70866141732283472" top="0.55118110236220474" bottom="0.55118110236220474" header="0.31496062992125984" footer="0.31496062992125984"/>
  <pageSetup paperSize="9" scale="81" orientation="landscape" r:id="rId1"/>
  <rowBreaks count="1" manualBreakCount="1">
    <brk id="18" max="8"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79D3-72CB-469D-AD37-112CFFEC2602}">
  <sheetPr>
    <tabColor theme="5" tint="0.59999389629810485"/>
  </sheetPr>
  <dimension ref="A1:W24"/>
  <sheetViews>
    <sheetView showGridLines="0" view="pageBreakPreview" topLeftCell="A7" zoomScaleNormal="100" zoomScaleSheetLayoutView="100" workbookViewId="0">
      <selection activeCell="J8" sqref="J8:K8"/>
    </sheetView>
  </sheetViews>
  <sheetFormatPr defaultColWidth="8.75" defaultRowHeight="11.25"/>
  <cols>
    <col min="1" max="2" width="3.25" style="2" customWidth="1"/>
    <col min="3" max="3" width="20.75" style="2" customWidth="1"/>
    <col min="4" max="13" width="11.75" style="2" customWidth="1"/>
    <col min="14" max="14" width="2.875" style="2" customWidth="1"/>
    <col min="15" max="19" width="10.625" style="2" customWidth="1"/>
    <col min="20" max="20" width="4.125" style="2" customWidth="1"/>
    <col min="21" max="23" width="20.625" style="2" customWidth="1"/>
    <col min="24" max="16384" width="8.75" style="2"/>
  </cols>
  <sheetData>
    <row r="1" spans="1:23" ht="19.899999999999999" customHeight="1">
      <c r="A1" s="2" t="s">
        <v>64</v>
      </c>
    </row>
    <row r="2" spans="1:23" ht="19.899999999999999" customHeight="1" thickBot="1">
      <c r="A2" s="2" t="s">
        <v>65</v>
      </c>
    </row>
    <row r="3" spans="1:23" ht="19.899999999999999" customHeight="1">
      <c r="A3" s="520" t="s">
        <v>53</v>
      </c>
      <c r="B3" s="521"/>
      <c r="C3" s="522"/>
      <c r="D3" s="517" t="s">
        <v>301</v>
      </c>
      <c r="E3" s="518"/>
      <c r="F3" s="518"/>
      <c r="G3" s="518"/>
      <c r="H3" s="519"/>
      <c r="I3" s="517" t="s">
        <v>303</v>
      </c>
      <c r="J3" s="518"/>
      <c r="K3" s="518"/>
      <c r="L3" s="518"/>
      <c r="M3" s="519"/>
    </row>
    <row r="4" spans="1:23" ht="34.9" customHeight="1" thickBot="1">
      <c r="A4" s="526"/>
      <c r="B4" s="527"/>
      <c r="C4" s="528"/>
      <c r="D4" s="159" t="s">
        <v>54</v>
      </c>
      <c r="E4" s="336" t="s">
        <v>61</v>
      </c>
      <c r="F4" s="337"/>
      <c r="G4" s="325" t="s">
        <v>62</v>
      </c>
      <c r="H4" s="531"/>
      <c r="I4" s="159" t="s">
        <v>54</v>
      </c>
      <c r="J4" s="336" t="s">
        <v>61</v>
      </c>
      <c r="K4" s="337"/>
      <c r="L4" s="325" t="s">
        <v>62</v>
      </c>
      <c r="M4" s="531"/>
      <c r="O4" s="201" t="s">
        <v>320</v>
      </c>
    </row>
    <row r="5" spans="1:23" ht="42" customHeight="1" thickTop="1">
      <c r="A5" s="548" t="s">
        <v>52</v>
      </c>
      <c r="B5" s="328" t="s">
        <v>55</v>
      </c>
      <c r="C5" s="557"/>
      <c r="D5" s="196">
        <f>様式3!D4</f>
        <v>0</v>
      </c>
      <c r="E5" s="538" t="str">
        <f>IF(様式3!E4="","",様式3!E4)</f>
        <v/>
      </c>
      <c r="F5" s="539"/>
      <c r="G5" s="538" t="str">
        <f>IF(様式3!G4="","",様式3!G4)</f>
        <v/>
      </c>
      <c r="H5" s="547"/>
      <c r="I5" s="196">
        <f>D5</f>
        <v>0</v>
      </c>
      <c r="J5" s="538" t="str">
        <f>E5</f>
        <v/>
      </c>
      <c r="K5" s="539"/>
      <c r="L5" s="538" t="str">
        <f>G5</f>
        <v/>
      </c>
      <c r="M5" s="547"/>
      <c r="O5" s="11">
        <f>I5-D5</f>
        <v>0</v>
      </c>
      <c r="P5" s="199"/>
      <c r="Q5" s="199"/>
      <c r="R5" s="199"/>
    </row>
    <row r="6" spans="1:23" ht="42" customHeight="1">
      <c r="A6" s="556"/>
      <c r="B6" s="330" t="s">
        <v>56</v>
      </c>
      <c r="C6" s="558"/>
      <c r="D6" s="197">
        <f>SUM(D5)</f>
        <v>0</v>
      </c>
      <c r="E6" s="532" t="str">
        <f>IF(様式3!E5="","",様式3!E5)</f>
        <v/>
      </c>
      <c r="F6" s="533"/>
      <c r="G6" s="532" t="str">
        <f>IF(様式3!G5="","",様式3!G5)</f>
        <v/>
      </c>
      <c r="H6" s="534"/>
      <c r="I6" s="197">
        <f>SUM(I5)</f>
        <v>0</v>
      </c>
      <c r="J6" s="532" t="str">
        <f t="shared" ref="J6:J9" si="0">E6</f>
        <v/>
      </c>
      <c r="K6" s="533"/>
      <c r="L6" s="532" t="str">
        <f t="shared" ref="L6:L9" si="1">G6</f>
        <v/>
      </c>
      <c r="M6" s="534"/>
      <c r="O6" s="11">
        <f t="shared" ref="O6:O10" si="2">I6-D6</f>
        <v>0</v>
      </c>
      <c r="P6" s="199"/>
      <c r="Q6" s="199"/>
      <c r="R6" s="199"/>
    </row>
    <row r="7" spans="1:23" ht="42" customHeight="1">
      <c r="A7" s="556"/>
      <c r="B7" s="330" t="s">
        <v>57</v>
      </c>
      <c r="C7" s="558"/>
      <c r="D7" s="198">
        <f>様式3!D6</f>
        <v>12653000</v>
      </c>
      <c r="E7" s="532" t="str">
        <f>IF(様式3!E6="","",様式3!E6)</f>
        <v>●●県予算　12,653,000円
うち新型コロナウイルス感染症対応地方創生臨時交付金10,122,000円</v>
      </c>
      <c r="F7" s="533"/>
      <c r="G7" s="532" t="str">
        <f>IF(様式3!G6="","",様式3!G6)</f>
        <v/>
      </c>
      <c r="H7" s="534"/>
      <c r="I7" s="283">
        <v>9640900</v>
      </c>
      <c r="J7" s="532" t="s">
        <v>440</v>
      </c>
      <c r="K7" s="533"/>
      <c r="L7" s="532" t="str">
        <f t="shared" si="1"/>
        <v/>
      </c>
      <c r="M7" s="534"/>
      <c r="O7" s="11">
        <f t="shared" si="2"/>
        <v>-3012100</v>
      </c>
      <c r="P7" s="199"/>
      <c r="Q7" s="199"/>
      <c r="R7" s="199"/>
    </row>
    <row r="8" spans="1:23" ht="42" customHeight="1">
      <c r="A8" s="556"/>
      <c r="B8" s="332" t="s">
        <v>58</v>
      </c>
      <c r="C8" s="559"/>
      <c r="D8" s="198">
        <f>様式3!D7</f>
        <v>12653000</v>
      </c>
      <c r="E8" s="535" t="str">
        <f>IF(様式3!E7="","",様式3!E7)</f>
        <v/>
      </c>
      <c r="F8" s="536"/>
      <c r="G8" s="535" t="str">
        <f>IF(様式3!G7="","",様式3!G7)</f>
        <v/>
      </c>
      <c r="H8" s="537"/>
      <c r="I8" s="283">
        <v>9640900</v>
      </c>
      <c r="J8" s="535" t="str">
        <f t="shared" si="0"/>
        <v/>
      </c>
      <c r="K8" s="536"/>
      <c r="L8" s="535" t="str">
        <f t="shared" si="1"/>
        <v/>
      </c>
      <c r="M8" s="537"/>
      <c r="O8" s="11">
        <f t="shared" si="2"/>
        <v>-3012100</v>
      </c>
      <c r="P8" s="199"/>
      <c r="Q8" s="199"/>
      <c r="R8" s="199"/>
    </row>
    <row r="9" spans="1:23" ht="42" customHeight="1" thickBot="1">
      <c r="A9" s="550"/>
      <c r="B9" s="334" t="s">
        <v>59</v>
      </c>
      <c r="C9" s="554"/>
      <c r="D9" s="160">
        <f>F24</f>
        <v>12652000</v>
      </c>
      <c r="E9" s="540" t="str">
        <f>IF(様式3!E8="","",様式3!E8)</f>
        <v/>
      </c>
      <c r="F9" s="541"/>
      <c r="G9" s="540" t="str">
        <f>IF(様式3!G8="","",様式3!G8)</f>
        <v/>
      </c>
      <c r="H9" s="542"/>
      <c r="I9" s="284">
        <f>K24</f>
        <v>9639000</v>
      </c>
      <c r="J9" s="540" t="str">
        <f t="shared" si="0"/>
        <v/>
      </c>
      <c r="K9" s="541"/>
      <c r="L9" s="540" t="str">
        <f t="shared" si="1"/>
        <v/>
      </c>
      <c r="M9" s="542"/>
      <c r="O9" s="11">
        <f t="shared" si="2"/>
        <v>-3013000</v>
      </c>
      <c r="P9" s="199"/>
      <c r="Q9" s="199"/>
      <c r="R9" s="199"/>
      <c r="U9" s="227" t="s">
        <v>325</v>
      </c>
    </row>
    <row r="10" spans="1:23" ht="34.9" customHeight="1" thickTop="1" thickBot="1">
      <c r="A10" s="555" t="s">
        <v>60</v>
      </c>
      <c r="B10" s="552"/>
      <c r="C10" s="553"/>
      <c r="D10" s="161">
        <f>D6+D7+D9</f>
        <v>25305000</v>
      </c>
      <c r="E10" s="543"/>
      <c r="F10" s="544"/>
      <c r="G10" s="543"/>
      <c r="H10" s="545"/>
      <c r="I10" s="281">
        <f>I6+I7+I9</f>
        <v>19279900</v>
      </c>
      <c r="J10" s="543"/>
      <c r="K10" s="544"/>
      <c r="L10" s="543"/>
      <c r="M10" s="545"/>
      <c r="O10" s="11">
        <f t="shared" si="2"/>
        <v>-6025100</v>
      </c>
      <c r="P10" s="199"/>
      <c r="Q10" s="199"/>
      <c r="R10" s="199"/>
      <c r="U10" s="200" t="str">
        <f>IF(I10=I24,"ＯＫ","①収入合計と②支出合計を一致させてください")</f>
        <v>ＯＫ</v>
      </c>
    </row>
    <row r="12" spans="1:23" ht="19.899999999999999" customHeight="1"/>
    <row r="13" spans="1:23" ht="19.899999999999999" customHeight="1" thickBot="1">
      <c r="A13" s="2" t="s">
        <v>63</v>
      </c>
    </row>
    <row r="14" spans="1:23" ht="19.899999999999999" customHeight="1">
      <c r="A14" s="520" t="s">
        <v>4</v>
      </c>
      <c r="B14" s="521"/>
      <c r="C14" s="522"/>
      <c r="D14" s="517" t="s">
        <v>301</v>
      </c>
      <c r="E14" s="518"/>
      <c r="F14" s="518"/>
      <c r="G14" s="518"/>
      <c r="H14" s="519"/>
      <c r="I14" s="517" t="s">
        <v>303</v>
      </c>
      <c r="J14" s="518"/>
      <c r="K14" s="518"/>
      <c r="L14" s="518"/>
      <c r="M14" s="519"/>
      <c r="O14" s="330" t="s">
        <v>319</v>
      </c>
      <c r="P14" s="546"/>
      <c r="Q14" s="546"/>
      <c r="R14" s="546"/>
      <c r="S14" s="331"/>
    </row>
    <row r="15" spans="1:23" ht="18.75">
      <c r="A15" s="523"/>
      <c r="B15" s="524"/>
      <c r="C15" s="525"/>
      <c r="D15" s="529" t="s">
        <v>12</v>
      </c>
      <c r="E15" s="321" t="s">
        <v>13</v>
      </c>
      <c r="F15" s="322"/>
      <c r="G15" s="322"/>
      <c r="H15" s="167" t="s">
        <v>16</v>
      </c>
      <c r="I15" s="529" t="s">
        <v>12</v>
      </c>
      <c r="J15" s="321" t="s">
        <v>13</v>
      </c>
      <c r="K15" s="322"/>
      <c r="L15" s="322"/>
      <c r="M15" s="167" t="s">
        <v>16</v>
      </c>
      <c r="O15" s="323" t="s">
        <v>12</v>
      </c>
      <c r="P15" s="321" t="s">
        <v>13</v>
      </c>
      <c r="Q15" s="322"/>
      <c r="R15" s="322"/>
      <c r="S15" s="146" t="s">
        <v>16</v>
      </c>
      <c r="U15" s="359" t="s">
        <v>99</v>
      </c>
      <c r="V15" s="444"/>
      <c r="W15" s="444"/>
    </row>
    <row r="16" spans="1:23" ht="34.9" customHeight="1" thickBot="1">
      <c r="A16" s="526"/>
      <c r="B16" s="527"/>
      <c r="C16" s="528"/>
      <c r="D16" s="530"/>
      <c r="E16" s="77" t="s">
        <v>46</v>
      </c>
      <c r="F16" s="77" t="s">
        <v>47</v>
      </c>
      <c r="G16" s="325" t="s">
        <v>48</v>
      </c>
      <c r="H16" s="531"/>
      <c r="I16" s="530"/>
      <c r="J16" s="77" t="s">
        <v>46</v>
      </c>
      <c r="K16" s="77" t="s">
        <v>47</v>
      </c>
      <c r="L16" s="325" t="s">
        <v>48</v>
      </c>
      <c r="M16" s="531"/>
      <c r="O16" s="322"/>
      <c r="P16" s="144" t="s">
        <v>46</v>
      </c>
      <c r="Q16" s="144" t="s">
        <v>47</v>
      </c>
      <c r="R16" s="323" t="s">
        <v>48</v>
      </c>
      <c r="S16" s="322"/>
      <c r="U16" s="217" t="s">
        <v>289</v>
      </c>
      <c r="V16" s="217" t="s">
        <v>14</v>
      </c>
      <c r="W16" s="201" t="s">
        <v>324</v>
      </c>
    </row>
    <row r="17" spans="1:23" ht="34.9" customHeight="1" thickTop="1">
      <c r="A17" s="548" t="s">
        <v>39</v>
      </c>
      <c r="B17" s="14" t="s">
        <v>40</v>
      </c>
      <c r="C17" s="162"/>
      <c r="D17" s="168">
        <f>SUM(D18:D22)</f>
        <v>25305000</v>
      </c>
      <c r="E17" s="24">
        <f t="shared" ref="E17:H17" si="3">SUM(E18:E22)</f>
        <v>25305000</v>
      </c>
      <c r="F17" s="24">
        <f t="shared" si="3"/>
        <v>12652000</v>
      </c>
      <c r="G17" s="24">
        <f t="shared" si="3"/>
        <v>12653000</v>
      </c>
      <c r="H17" s="169">
        <f t="shared" si="3"/>
        <v>0</v>
      </c>
      <c r="I17" s="275">
        <f>SUM(I18:I22)</f>
        <v>19279900</v>
      </c>
      <c r="J17" s="276">
        <f t="shared" ref="J17:M17" si="4">SUM(J18:J22)</f>
        <v>19279900</v>
      </c>
      <c r="K17" s="276">
        <f t="shared" si="4"/>
        <v>9639000</v>
      </c>
      <c r="L17" s="276">
        <f t="shared" si="4"/>
        <v>9640900</v>
      </c>
      <c r="M17" s="169">
        <f t="shared" si="4"/>
        <v>0</v>
      </c>
      <c r="O17" s="249">
        <f t="shared" ref="O17:O24" si="5">I17-D17</f>
        <v>-6025100</v>
      </c>
      <c r="P17" s="249">
        <f>J17-E17</f>
        <v>-6025100</v>
      </c>
      <c r="Q17" s="249">
        <f t="shared" ref="Q17:Q24" si="6">K17-F17</f>
        <v>-3013000</v>
      </c>
      <c r="R17" s="249">
        <f t="shared" ref="R17:R24" si="7">L17-G17</f>
        <v>-3012100</v>
      </c>
      <c r="S17" s="249">
        <f t="shared" ref="S17:S24" si="8">M17-H17</f>
        <v>0</v>
      </c>
      <c r="U17" s="140" t="str">
        <f>IF(P17&gt;0,"交付決定額オーバー","OK")</f>
        <v>OK</v>
      </c>
      <c r="V17" s="140" t="str">
        <f t="shared" ref="V17:V24" si="9">IF(Q17&gt;0,"交付決定額オーバー","OK")</f>
        <v>OK</v>
      </c>
      <c r="W17" s="251"/>
    </row>
    <row r="18" spans="1:23" ht="34.9" customHeight="1">
      <c r="A18" s="549"/>
      <c r="B18" s="14"/>
      <c r="C18" s="163" t="s">
        <v>41</v>
      </c>
      <c r="D18" s="170">
        <f>'様式4-1 (変更用)'!K35</f>
        <v>1025000</v>
      </c>
      <c r="E18" s="19">
        <f>D18-H18</f>
        <v>1025000</v>
      </c>
      <c r="F18" s="19">
        <f>ROUNDDOWN(E18/2/1000,0)*1000</f>
        <v>512000</v>
      </c>
      <c r="G18" s="19">
        <f>E18-F18</f>
        <v>513000</v>
      </c>
      <c r="H18" s="171">
        <f>'様式4-1 (変更用)'!O35</f>
        <v>0</v>
      </c>
      <c r="I18" s="277">
        <f>'様式4-1 (変更用)'!AB35</f>
        <v>999900</v>
      </c>
      <c r="J18" s="278">
        <f>I18-M18</f>
        <v>999900</v>
      </c>
      <c r="K18" s="278">
        <f>ROUNDDOWN(J18/2/1000,0)*1000</f>
        <v>499000</v>
      </c>
      <c r="L18" s="278">
        <f>J18-K18</f>
        <v>500900</v>
      </c>
      <c r="M18" s="171">
        <f>'様式4-1 (変更用)'!AF35</f>
        <v>0</v>
      </c>
      <c r="O18" s="249">
        <f t="shared" si="5"/>
        <v>-25100</v>
      </c>
      <c r="P18" s="249">
        <f t="shared" ref="P18:P24" si="10">J18-E18</f>
        <v>-25100</v>
      </c>
      <c r="Q18" s="249">
        <f t="shared" si="6"/>
        <v>-13000</v>
      </c>
      <c r="R18" s="249">
        <f t="shared" si="7"/>
        <v>-12100</v>
      </c>
      <c r="S18" s="249">
        <f t="shared" si="8"/>
        <v>0</v>
      </c>
      <c r="U18" s="140" t="str">
        <f t="shared" ref="U18:U24" si="11">IF(P18&gt;0,"交付決定額オーバー","OK")</f>
        <v>OK</v>
      </c>
      <c r="V18" s="140" t="str">
        <f t="shared" si="9"/>
        <v>OK</v>
      </c>
      <c r="W18" s="200" t="str">
        <f>IF(J18&gt;4000000,"補助上限額オーバー！","ＯＫ")</f>
        <v>ＯＫ</v>
      </c>
    </row>
    <row r="19" spans="1:23" ht="34.9" customHeight="1">
      <c r="A19" s="549"/>
      <c r="B19" s="14"/>
      <c r="C19" s="164" t="s">
        <v>42</v>
      </c>
      <c r="D19" s="172">
        <f>'様式4-1 (変更用)'!K70</f>
        <v>2500000</v>
      </c>
      <c r="E19" s="20">
        <f t="shared" ref="E19:E23" si="12">D19-H19</f>
        <v>2500000</v>
      </c>
      <c r="F19" s="20">
        <f>ROUNDDOWN(E19/2/1000,0)*1000</f>
        <v>1250000</v>
      </c>
      <c r="G19" s="20">
        <f>E19-F19</f>
        <v>1250000</v>
      </c>
      <c r="H19" s="173">
        <f>'様式4-1 (変更用)'!O70</f>
        <v>0</v>
      </c>
      <c r="I19" s="172">
        <f>'様式4-1 (変更用)'!AB70</f>
        <v>2500000</v>
      </c>
      <c r="J19" s="20">
        <f t="shared" ref="J19:J23" si="13">I19-M19</f>
        <v>2500000</v>
      </c>
      <c r="K19" s="20">
        <f>ROUNDDOWN(J19/2/1000,0)*1000</f>
        <v>1250000</v>
      </c>
      <c r="L19" s="20">
        <f>J19-K19</f>
        <v>1250000</v>
      </c>
      <c r="M19" s="173">
        <f>'様式4-1 (変更用)'!AF70</f>
        <v>0</v>
      </c>
      <c r="O19" s="249">
        <f t="shared" si="5"/>
        <v>0</v>
      </c>
      <c r="P19" s="249">
        <f t="shared" si="10"/>
        <v>0</v>
      </c>
      <c r="Q19" s="249">
        <f t="shared" si="6"/>
        <v>0</v>
      </c>
      <c r="R19" s="249">
        <f t="shared" si="7"/>
        <v>0</v>
      </c>
      <c r="S19" s="249">
        <f t="shared" si="8"/>
        <v>0</v>
      </c>
      <c r="U19" s="140" t="str">
        <f t="shared" si="11"/>
        <v>OK</v>
      </c>
      <c r="V19" s="140" t="str">
        <f t="shared" si="9"/>
        <v>OK</v>
      </c>
      <c r="W19" s="200" t="str">
        <f>IF(J19&gt;3000000,"補助上限額オーバー！","ＯＫ")</f>
        <v>ＯＫ</v>
      </c>
    </row>
    <row r="20" spans="1:23" ht="34.9" customHeight="1">
      <c r="A20" s="549"/>
      <c r="B20" s="14"/>
      <c r="C20" s="164" t="s">
        <v>66</v>
      </c>
      <c r="D20" s="172">
        <f>'様式4-2 (変更用)'!K32</f>
        <v>18660000</v>
      </c>
      <c r="E20" s="20">
        <f t="shared" si="12"/>
        <v>18660000</v>
      </c>
      <c r="F20" s="20">
        <f>ROUNDDOWN(E20/2/1000,0)*1000</f>
        <v>9330000</v>
      </c>
      <c r="G20" s="20">
        <f>E20-F20</f>
        <v>9330000</v>
      </c>
      <c r="H20" s="173">
        <f>'様式4-2 (変更用)'!O32</f>
        <v>0</v>
      </c>
      <c r="I20" s="279">
        <f>'様式4-2 (変更用)'!AC32</f>
        <v>12660000</v>
      </c>
      <c r="J20" s="280">
        <f t="shared" si="13"/>
        <v>12660000</v>
      </c>
      <c r="K20" s="280">
        <f>ROUNDDOWN(J20/2/1000,0)*1000</f>
        <v>6330000</v>
      </c>
      <c r="L20" s="280">
        <f>J20-K20</f>
        <v>6330000</v>
      </c>
      <c r="M20" s="173">
        <f>'様式4-2 (変更用)'!AG32</f>
        <v>0</v>
      </c>
      <c r="O20" s="249">
        <f t="shared" si="5"/>
        <v>-6000000</v>
      </c>
      <c r="P20" s="249">
        <f t="shared" si="10"/>
        <v>-6000000</v>
      </c>
      <c r="Q20" s="249">
        <f t="shared" si="6"/>
        <v>-3000000</v>
      </c>
      <c r="R20" s="249">
        <f t="shared" si="7"/>
        <v>-3000000</v>
      </c>
      <c r="S20" s="249">
        <f t="shared" si="8"/>
        <v>0</v>
      </c>
      <c r="U20" s="140" t="str">
        <f t="shared" si="11"/>
        <v>OK</v>
      </c>
      <c r="V20" s="140" t="str">
        <f t="shared" si="9"/>
        <v>OK</v>
      </c>
      <c r="W20" s="200" t="str">
        <f>IF(J20&gt;20000000,"補助上限額オーバー！","ＯＫ")</f>
        <v>ＯＫ</v>
      </c>
    </row>
    <row r="21" spans="1:23" ht="34.9" customHeight="1">
      <c r="A21" s="549"/>
      <c r="B21" s="14"/>
      <c r="C21" s="164" t="s">
        <v>43</v>
      </c>
      <c r="D21" s="172">
        <f>'様式4-1 (変更用)'!K105</f>
        <v>520000</v>
      </c>
      <c r="E21" s="20">
        <f t="shared" si="12"/>
        <v>520000</v>
      </c>
      <c r="F21" s="20">
        <f t="shared" ref="F21:F23" si="14">ROUNDDOWN(E21/2/1000,0)*1000</f>
        <v>260000</v>
      </c>
      <c r="G21" s="20">
        <f t="shared" ref="G21:G23" si="15">E21-F21</f>
        <v>260000</v>
      </c>
      <c r="H21" s="173">
        <f>'様式4-1 (変更用)'!O105</f>
        <v>0</v>
      </c>
      <c r="I21" s="172">
        <f>'様式4-1 (変更用)'!AB105</f>
        <v>520000</v>
      </c>
      <c r="J21" s="20">
        <f t="shared" si="13"/>
        <v>520000</v>
      </c>
      <c r="K21" s="20">
        <f t="shared" ref="K21:K23" si="16">ROUNDDOWN(J21/2/1000,0)*1000</f>
        <v>260000</v>
      </c>
      <c r="L21" s="20">
        <f t="shared" ref="L21:L23" si="17">J21-K21</f>
        <v>260000</v>
      </c>
      <c r="M21" s="173">
        <f>'様式4-1 (変更用)'!AF105</f>
        <v>0</v>
      </c>
      <c r="O21" s="249">
        <f t="shared" si="5"/>
        <v>0</v>
      </c>
      <c r="P21" s="249">
        <f t="shared" si="10"/>
        <v>0</v>
      </c>
      <c r="Q21" s="249">
        <f t="shared" si="6"/>
        <v>0</v>
      </c>
      <c r="R21" s="249">
        <f t="shared" si="7"/>
        <v>0</v>
      </c>
      <c r="S21" s="249">
        <f t="shared" si="8"/>
        <v>0</v>
      </c>
      <c r="U21" s="140" t="str">
        <f t="shared" si="11"/>
        <v>OK</v>
      </c>
      <c r="V21" s="140" t="str">
        <f t="shared" si="9"/>
        <v>OK</v>
      </c>
      <c r="W21" s="200" t="str">
        <f>IF(J21&gt;4000000,"補助上限額オーバー！","ＯＫ")</f>
        <v>ＯＫ</v>
      </c>
    </row>
    <row r="22" spans="1:23" ht="34.9" customHeight="1">
      <c r="A22" s="549"/>
      <c r="B22" s="15"/>
      <c r="C22" s="165" t="s">
        <v>291</v>
      </c>
      <c r="D22" s="174">
        <f>'様式4-1 (変更用)'!K140</f>
        <v>2600000</v>
      </c>
      <c r="E22" s="21">
        <f t="shared" si="12"/>
        <v>2600000</v>
      </c>
      <c r="F22" s="21">
        <f t="shared" si="14"/>
        <v>1300000</v>
      </c>
      <c r="G22" s="21">
        <f t="shared" si="15"/>
        <v>1300000</v>
      </c>
      <c r="H22" s="175">
        <f>'様式4-1 (変更用)'!O140</f>
        <v>0</v>
      </c>
      <c r="I22" s="174">
        <f>'様式4-1 (変更用)'!AB140</f>
        <v>2600000</v>
      </c>
      <c r="J22" s="21">
        <f t="shared" si="13"/>
        <v>2600000</v>
      </c>
      <c r="K22" s="21">
        <f t="shared" si="16"/>
        <v>1300000</v>
      </c>
      <c r="L22" s="21">
        <f t="shared" si="17"/>
        <v>1300000</v>
      </c>
      <c r="M22" s="175">
        <f>'様式4-1 (変更用)'!AF140</f>
        <v>0</v>
      </c>
      <c r="O22" s="249">
        <f t="shared" si="5"/>
        <v>0</v>
      </c>
      <c r="P22" s="249">
        <f t="shared" si="10"/>
        <v>0</v>
      </c>
      <c r="Q22" s="249">
        <f t="shared" si="6"/>
        <v>0</v>
      </c>
      <c r="R22" s="249">
        <f t="shared" si="7"/>
        <v>0</v>
      </c>
      <c r="S22" s="249">
        <f t="shared" si="8"/>
        <v>0</v>
      </c>
      <c r="U22" s="140" t="str">
        <f t="shared" si="11"/>
        <v>OK</v>
      </c>
      <c r="V22" s="140" t="str">
        <f t="shared" si="9"/>
        <v>OK</v>
      </c>
      <c r="W22" s="200" t="str">
        <f>IF(J22&gt;20000000,"補助上限額オーバー！","ＯＫ")</f>
        <v>ＯＫ</v>
      </c>
    </row>
    <row r="23" spans="1:23" ht="34.9" customHeight="1" thickBot="1">
      <c r="A23" s="550"/>
      <c r="B23" s="13" t="s">
        <v>44</v>
      </c>
      <c r="C23" s="166"/>
      <c r="D23" s="176">
        <f>'様式4-1 (変更用)'!K155</f>
        <v>0</v>
      </c>
      <c r="E23" s="25">
        <f t="shared" si="12"/>
        <v>0</v>
      </c>
      <c r="F23" s="25">
        <f t="shared" si="14"/>
        <v>0</v>
      </c>
      <c r="G23" s="25">
        <f t="shared" si="15"/>
        <v>0</v>
      </c>
      <c r="H23" s="177">
        <f>'様式4-1 (変更用)'!O155</f>
        <v>0</v>
      </c>
      <c r="I23" s="176">
        <f>'様式4-1 (変更用)'!AB155</f>
        <v>0</v>
      </c>
      <c r="J23" s="25">
        <f t="shared" si="13"/>
        <v>0</v>
      </c>
      <c r="K23" s="25">
        <f t="shared" si="16"/>
        <v>0</v>
      </c>
      <c r="L23" s="25">
        <f t="shared" si="17"/>
        <v>0</v>
      </c>
      <c r="M23" s="177">
        <f>'様式4-1 (変更用)'!AF155</f>
        <v>0</v>
      </c>
      <c r="O23" s="249">
        <f t="shared" si="5"/>
        <v>0</v>
      </c>
      <c r="P23" s="249">
        <f t="shared" si="10"/>
        <v>0</v>
      </c>
      <c r="Q23" s="249">
        <f t="shared" si="6"/>
        <v>0</v>
      </c>
      <c r="R23" s="249">
        <f t="shared" si="7"/>
        <v>0</v>
      </c>
      <c r="S23" s="249">
        <f t="shared" si="8"/>
        <v>0</v>
      </c>
      <c r="U23" s="140" t="str">
        <f t="shared" si="11"/>
        <v>OK</v>
      </c>
      <c r="V23" s="140" t="str">
        <f t="shared" si="9"/>
        <v>OK</v>
      </c>
    </row>
    <row r="24" spans="1:23" ht="34.9" customHeight="1" thickTop="1" thickBot="1">
      <c r="A24" s="551" t="s">
        <v>67</v>
      </c>
      <c r="B24" s="552"/>
      <c r="C24" s="553"/>
      <c r="D24" s="161">
        <f>D17+D23</f>
        <v>25305000</v>
      </c>
      <c r="E24" s="178">
        <f t="shared" ref="E24:H24" si="18">E17+E23</f>
        <v>25305000</v>
      </c>
      <c r="F24" s="178">
        <f t="shared" si="18"/>
        <v>12652000</v>
      </c>
      <c r="G24" s="178">
        <f t="shared" si="18"/>
        <v>12653000</v>
      </c>
      <c r="H24" s="179">
        <f t="shared" si="18"/>
        <v>0</v>
      </c>
      <c r="I24" s="281">
        <f>I17+I23</f>
        <v>19279900</v>
      </c>
      <c r="J24" s="282">
        <f t="shared" ref="J24:M24" si="19">J17+J23</f>
        <v>19279900</v>
      </c>
      <c r="K24" s="282">
        <f t="shared" si="19"/>
        <v>9639000</v>
      </c>
      <c r="L24" s="282">
        <f t="shared" si="19"/>
        <v>9640900</v>
      </c>
      <c r="M24" s="179">
        <f t="shared" si="19"/>
        <v>0</v>
      </c>
      <c r="O24" s="249">
        <f t="shared" si="5"/>
        <v>-6025100</v>
      </c>
      <c r="P24" s="249">
        <f t="shared" si="10"/>
        <v>-6025100</v>
      </c>
      <c r="Q24" s="249">
        <f t="shared" si="6"/>
        <v>-3013000</v>
      </c>
      <c r="R24" s="249">
        <f t="shared" si="7"/>
        <v>-3012100</v>
      </c>
      <c r="S24" s="249">
        <f t="shared" si="8"/>
        <v>0</v>
      </c>
      <c r="U24" s="140" t="str">
        <f t="shared" si="11"/>
        <v>OK</v>
      </c>
      <c r="V24" s="140" t="str">
        <f t="shared" si="9"/>
        <v>OK</v>
      </c>
    </row>
  </sheetData>
  <mergeCells count="54">
    <mergeCell ref="E4:F4"/>
    <mergeCell ref="G4:H4"/>
    <mergeCell ref="A5:A9"/>
    <mergeCell ref="B5:C5"/>
    <mergeCell ref="E5:F5"/>
    <mergeCell ref="G5:H5"/>
    <mergeCell ref="B6:C6"/>
    <mergeCell ref="E6:F6"/>
    <mergeCell ref="G6:H6"/>
    <mergeCell ref="B7:C7"/>
    <mergeCell ref="E7:F7"/>
    <mergeCell ref="G7:H7"/>
    <mergeCell ref="B8:C8"/>
    <mergeCell ref="E8:F8"/>
    <mergeCell ref="G8:H8"/>
    <mergeCell ref="A3:C4"/>
    <mergeCell ref="A17:A23"/>
    <mergeCell ref="A24:C24"/>
    <mergeCell ref="B9:C9"/>
    <mergeCell ref="E9:F9"/>
    <mergeCell ref="G9:H9"/>
    <mergeCell ref="A10:C10"/>
    <mergeCell ref="E10:F10"/>
    <mergeCell ref="G10:H10"/>
    <mergeCell ref="L5:M5"/>
    <mergeCell ref="J6:K6"/>
    <mergeCell ref="L6:M6"/>
    <mergeCell ref="D15:D16"/>
    <mergeCell ref="E15:G15"/>
    <mergeCell ref="G16:H16"/>
    <mergeCell ref="O15:O16"/>
    <mergeCell ref="P15:R15"/>
    <mergeCell ref="R16:S16"/>
    <mergeCell ref="J9:K9"/>
    <mergeCell ref="L9:M9"/>
    <mergeCell ref="J10:K10"/>
    <mergeCell ref="L10:M10"/>
    <mergeCell ref="O14:S14"/>
    <mergeCell ref="U15:W15"/>
    <mergeCell ref="D3:H3"/>
    <mergeCell ref="I3:M3"/>
    <mergeCell ref="A14:C16"/>
    <mergeCell ref="D14:H14"/>
    <mergeCell ref="I14:M14"/>
    <mergeCell ref="I15:I16"/>
    <mergeCell ref="J15:L15"/>
    <mergeCell ref="L16:M16"/>
    <mergeCell ref="J7:K7"/>
    <mergeCell ref="L7:M7"/>
    <mergeCell ref="J8:K8"/>
    <mergeCell ref="L8:M8"/>
    <mergeCell ref="J4:K4"/>
    <mergeCell ref="L4:M4"/>
    <mergeCell ref="J5:K5"/>
  </mergeCells>
  <phoneticPr fontId="6"/>
  <conditionalFormatting sqref="U10">
    <cfRule type="cellIs" dxfId="43" priority="5" operator="equal">
      <formula>"①収入合計と②支出合計を一致させてください"</formula>
    </cfRule>
  </conditionalFormatting>
  <conditionalFormatting sqref="W18:W22">
    <cfRule type="cellIs" dxfId="42" priority="4" operator="equal">
      <formula>"補助上限額オーバー！"</formula>
    </cfRule>
  </conditionalFormatting>
  <conditionalFormatting sqref="P17:Q24">
    <cfRule type="cellIs" dxfId="41" priority="3" operator="greaterThan">
      <formula>0</formula>
    </cfRule>
  </conditionalFormatting>
  <conditionalFormatting sqref="U17:U23 V17:V24">
    <cfRule type="cellIs" dxfId="40" priority="2" operator="equal">
      <formula>"補助上限額オーバー！"</formula>
    </cfRule>
  </conditionalFormatting>
  <conditionalFormatting sqref="U24">
    <cfRule type="cellIs" dxfId="39" priority="1" operator="equal">
      <formula>"補助上限額オーバー！"</formula>
    </cfRule>
  </conditionalFormatting>
  <pageMargins left="0.31496062992125984" right="0.31496062992125984" top="0.74803149606299213" bottom="0.74803149606299213" header="0.31496062992125984" footer="0.31496062992125984"/>
  <pageSetup paperSize="9" scale="88" orientation="landscape" r:id="rId1"/>
  <rowBreaks count="1" manualBreakCount="1">
    <brk id="12" max="12"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A909-4C9B-4AC1-9157-8C87E7DA6D18}">
  <sheetPr>
    <tabColor theme="5" tint="0.59999389629810485"/>
  </sheetPr>
  <dimension ref="A1:AM430"/>
  <sheetViews>
    <sheetView showGridLines="0" view="pageBreakPreview" topLeftCell="G1" zoomScaleNormal="100" zoomScaleSheetLayoutView="100" workbookViewId="0">
      <selection activeCell="AH1" sqref="AH1:AH1048576"/>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625" style="2" customWidth="1"/>
    <col min="16" max="17" width="2.125" style="2" customWidth="1"/>
    <col min="18" max="18" width="10.75" style="2" customWidth="1"/>
    <col min="19" max="19" width="3" style="2" bestFit="1" customWidth="1"/>
    <col min="20" max="20" width="3.75" style="2" customWidth="1"/>
    <col min="21" max="21" width="3.25" style="2" customWidth="1"/>
    <col min="22" max="22" width="3" style="2" bestFit="1" customWidth="1"/>
    <col min="23" max="23" width="3.75" style="2" customWidth="1"/>
    <col min="24" max="24" width="3.25" style="2" customWidth="1"/>
    <col min="25" max="25" width="3" style="2" bestFit="1" customWidth="1"/>
    <col min="26" max="26" width="3.75" style="2" customWidth="1"/>
    <col min="27" max="27" width="3.25" style="2" customWidth="1"/>
    <col min="28" max="32" width="10.625" style="2" customWidth="1"/>
    <col min="33" max="33" width="1.625" style="2" customWidth="1"/>
    <col min="34" max="34" width="14.125" style="266" customWidth="1"/>
    <col min="35" max="39" width="10.625" style="248" customWidth="1"/>
    <col min="40" max="16384" width="8.75" style="2"/>
  </cols>
  <sheetData>
    <row r="1" spans="1:39" ht="19.899999999999999" customHeight="1">
      <c r="A1" s="2" t="s">
        <v>7</v>
      </c>
      <c r="P1" s="192"/>
      <c r="Q1" s="193"/>
      <c r="R1" s="2" t="s">
        <v>7</v>
      </c>
    </row>
    <row r="2" spans="1:39" ht="19.899999999999999" customHeight="1">
      <c r="A2" s="12" t="s">
        <v>34</v>
      </c>
      <c r="P2" s="192"/>
      <c r="Q2" s="193"/>
      <c r="R2" s="12" t="s">
        <v>34</v>
      </c>
      <c r="AI2" s="560" t="s">
        <v>319</v>
      </c>
      <c r="AJ2" s="561"/>
      <c r="AK2" s="561"/>
      <c r="AL2" s="561"/>
      <c r="AM2" s="562"/>
    </row>
    <row r="3" spans="1:39" ht="19.899999999999999" customHeight="1">
      <c r="A3" s="351" t="s">
        <v>8</v>
      </c>
      <c r="B3" s="352"/>
      <c r="C3" s="352"/>
      <c r="D3" s="352"/>
      <c r="E3" s="352"/>
      <c r="F3" s="352"/>
      <c r="G3" s="352"/>
      <c r="H3" s="352"/>
      <c r="I3" s="352"/>
      <c r="J3" s="353"/>
      <c r="K3" s="323" t="s">
        <v>12</v>
      </c>
      <c r="L3" s="359" t="s">
        <v>13</v>
      </c>
      <c r="M3" s="359"/>
      <c r="N3" s="359"/>
      <c r="O3" s="146" t="s">
        <v>16</v>
      </c>
      <c r="P3" s="192"/>
      <c r="Q3" s="193"/>
      <c r="R3" s="351" t="s">
        <v>8</v>
      </c>
      <c r="S3" s="352"/>
      <c r="T3" s="352"/>
      <c r="U3" s="352"/>
      <c r="V3" s="352"/>
      <c r="W3" s="352"/>
      <c r="X3" s="352"/>
      <c r="Y3" s="352"/>
      <c r="Z3" s="352"/>
      <c r="AA3" s="353"/>
      <c r="AB3" s="323" t="s">
        <v>12</v>
      </c>
      <c r="AC3" s="359" t="s">
        <v>13</v>
      </c>
      <c r="AD3" s="359"/>
      <c r="AE3" s="359"/>
      <c r="AF3" s="146" t="s">
        <v>16</v>
      </c>
      <c r="AG3" s="85"/>
      <c r="AH3" s="364" t="s">
        <v>438</v>
      </c>
      <c r="AI3" s="359" t="s">
        <v>12</v>
      </c>
      <c r="AJ3" s="359" t="s">
        <v>13</v>
      </c>
      <c r="AK3" s="359"/>
      <c r="AL3" s="359"/>
      <c r="AM3" s="219" t="s">
        <v>16</v>
      </c>
    </row>
    <row r="4" spans="1:39" ht="19.899999999999999" customHeight="1">
      <c r="A4" s="354"/>
      <c r="B4" s="355"/>
      <c r="C4" s="355"/>
      <c r="D4" s="355"/>
      <c r="E4" s="355"/>
      <c r="F4" s="355"/>
      <c r="G4" s="355"/>
      <c r="H4" s="355"/>
      <c r="I4" s="355"/>
      <c r="J4" s="356"/>
      <c r="K4" s="323"/>
      <c r="L4" s="146" t="s">
        <v>17</v>
      </c>
      <c r="M4" s="146" t="s">
        <v>14</v>
      </c>
      <c r="N4" s="359" t="s">
        <v>15</v>
      </c>
      <c r="O4" s="359"/>
      <c r="P4" s="192"/>
      <c r="Q4" s="193"/>
      <c r="R4" s="354"/>
      <c r="S4" s="355"/>
      <c r="T4" s="355"/>
      <c r="U4" s="355"/>
      <c r="V4" s="355"/>
      <c r="W4" s="355"/>
      <c r="X4" s="355"/>
      <c r="Y4" s="355"/>
      <c r="Z4" s="355"/>
      <c r="AA4" s="356"/>
      <c r="AB4" s="323"/>
      <c r="AC4" s="146" t="s">
        <v>17</v>
      </c>
      <c r="AD4" s="146" t="s">
        <v>14</v>
      </c>
      <c r="AE4" s="359" t="s">
        <v>15</v>
      </c>
      <c r="AF4" s="359"/>
      <c r="AG4" s="85"/>
      <c r="AH4" s="572"/>
      <c r="AI4" s="359"/>
      <c r="AJ4" s="219" t="s">
        <v>17</v>
      </c>
      <c r="AK4" s="219" t="s">
        <v>14</v>
      </c>
      <c r="AL4" s="359" t="s">
        <v>15</v>
      </c>
      <c r="AM4" s="359"/>
    </row>
    <row r="5" spans="1:39" ht="19.899999999999999" customHeight="1">
      <c r="A5" s="202" t="str">
        <f>'様式4-1'!A5</f>
        <v>【需用費】</v>
      </c>
      <c r="B5" s="563" t="str">
        <f>'様式4-1'!B5</f>
        <v>マスク</v>
      </c>
      <c r="C5" s="564"/>
      <c r="D5" s="564"/>
      <c r="E5" s="564"/>
      <c r="F5" s="564"/>
      <c r="G5" s="564"/>
      <c r="H5" s="564"/>
      <c r="I5" s="564"/>
      <c r="J5" s="565"/>
      <c r="K5" s="203"/>
      <c r="L5" s="203"/>
      <c r="M5" s="203"/>
      <c r="N5" s="203"/>
      <c r="O5" s="203"/>
      <c r="P5" s="192"/>
      <c r="Q5" s="193"/>
      <c r="R5" s="202" t="str">
        <f>A5</f>
        <v>【需用費】</v>
      </c>
      <c r="S5" s="563" t="str">
        <f>B5</f>
        <v>マスク</v>
      </c>
      <c r="T5" s="564"/>
      <c r="U5" s="564"/>
      <c r="V5" s="564"/>
      <c r="W5" s="564"/>
      <c r="X5" s="564"/>
      <c r="Y5" s="564"/>
      <c r="Z5" s="564"/>
      <c r="AA5" s="565"/>
      <c r="AB5" s="4"/>
      <c r="AC5" s="4"/>
      <c r="AD5" s="4"/>
      <c r="AE5" s="4"/>
      <c r="AF5" s="4"/>
      <c r="AG5" s="260"/>
      <c r="AH5" s="254"/>
      <c r="AI5" s="228"/>
      <c r="AJ5" s="228"/>
      <c r="AK5" s="228"/>
      <c r="AL5" s="228"/>
      <c r="AM5" s="228"/>
    </row>
    <row r="6" spans="1:39" ht="19.899999999999999" customHeight="1">
      <c r="A6" s="204">
        <f>'様式4-1'!A6</f>
        <v>1000</v>
      </c>
      <c r="B6" s="205" t="s">
        <v>11</v>
      </c>
      <c r="C6" s="206">
        <f>'様式4-1'!C6</f>
        <v>20</v>
      </c>
      <c r="D6" s="206" t="str">
        <f>'様式4-1'!D6</f>
        <v>箱</v>
      </c>
      <c r="E6" s="205" t="s">
        <v>11</v>
      </c>
      <c r="F6" s="206">
        <f>'様式4-1'!F6</f>
        <v>0</v>
      </c>
      <c r="G6" s="206">
        <f>'様式4-1'!G6</f>
        <v>0</v>
      </c>
      <c r="H6" s="205" t="s">
        <v>11</v>
      </c>
      <c r="I6" s="206">
        <f>'様式4-1'!I6</f>
        <v>0</v>
      </c>
      <c r="J6" s="206">
        <f>'様式4-1'!J6</f>
        <v>0</v>
      </c>
      <c r="K6" s="207">
        <f>IF(I6&gt;0,A6*C6*F6*I6,IF(F6&gt;0,A6*C6*F6,A6*C6))</f>
        <v>20000</v>
      </c>
      <c r="L6" s="207">
        <f>K6-O6</f>
        <v>20000</v>
      </c>
      <c r="M6" s="207">
        <f>ROUNDDOWN(L6/2,0)</f>
        <v>10000</v>
      </c>
      <c r="N6" s="207">
        <f>L6-M6</f>
        <v>10000</v>
      </c>
      <c r="O6" s="208">
        <f>'様式4-1'!O6</f>
        <v>0</v>
      </c>
      <c r="P6" s="192"/>
      <c r="Q6" s="193"/>
      <c r="R6" s="204">
        <f>A6</f>
        <v>1000</v>
      </c>
      <c r="S6" s="205" t="s">
        <v>11</v>
      </c>
      <c r="T6" s="206">
        <f>C6</f>
        <v>20</v>
      </c>
      <c r="U6" s="206" t="str">
        <f>D6</f>
        <v>箱</v>
      </c>
      <c r="V6" s="205" t="s">
        <v>11</v>
      </c>
      <c r="W6" s="206">
        <f>F6</f>
        <v>0</v>
      </c>
      <c r="X6" s="206">
        <f>G6</f>
        <v>0</v>
      </c>
      <c r="Y6" s="205" t="s">
        <v>11</v>
      </c>
      <c r="Z6" s="206">
        <f>I6</f>
        <v>0</v>
      </c>
      <c r="AA6" s="206">
        <f>J6</f>
        <v>0</v>
      </c>
      <c r="AB6" s="207">
        <f>IF(Z6&gt;0,R6*T6*W6*Z6,IF(W6&gt;0,R6*T6*W6,R6*T6))</f>
        <v>20000</v>
      </c>
      <c r="AC6" s="207">
        <f>AB6-AF6</f>
        <v>20000</v>
      </c>
      <c r="AD6" s="207">
        <f>ROUNDDOWN(AC6/2,0)</f>
        <v>10000</v>
      </c>
      <c r="AE6" s="207">
        <f>AC6-AD6</f>
        <v>10000</v>
      </c>
      <c r="AF6" s="3">
        <f t="shared" ref="AF6" si="0">O6</f>
        <v>0</v>
      </c>
      <c r="AG6" s="261"/>
      <c r="AH6" s="255" t="str">
        <f>IF(AB6&gt;=1000000,"相見積書提出必要",IF(AB6&gt;=100000,"見積書提出必要",""))</f>
        <v/>
      </c>
      <c r="AI6" s="229">
        <f>AB6-K6</f>
        <v>0</v>
      </c>
      <c r="AJ6" s="229">
        <f>AC6-L6</f>
        <v>0</v>
      </c>
      <c r="AK6" s="229">
        <f>AD6-M6</f>
        <v>0</v>
      </c>
      <c r="AL6" s="229">
        <f>AE6-N6</f>
        <v>0</v>
      </c>
      <c r="AM6" s="229">
        <f>AF6-O6</f>
        <v>0</v>
      </c>
    </row>
    <row r="7" spans="1:39" ht="19.899999999999999" customHeight="1">
      <c r="A7" s="202" t="str">
        <f>'様式4-1'!A7</f>
        <v>【需用費】</v>
      </c>
      <c r="B7" s="563" t="str">
        <f>'様式4-1'!B7</f>
        <v>消毒液</v>
      </c>
      <c r="C7" s="564"/>
      <c r="D7" s="564"/>
      <c r="E7" s="564"/>
      <c r="F7" s="564"/>
      <c r="G7" s="564"/>
      <c r="H7" s="564"/>
      <c r="I7" s="564"/>
      <c r="J7" s="565"/>
      <c r="K7" s="203"/>
      <c r="L7" s="203"/>
      <c r="M7" s="203"/>
      <c r="N7" s="203"/>
      <c r="O7" s="203"/>
      <c r="P7" s="192"/>
      <c r="Q7" s="193"/>
      <c r="R7" s="202" t="str">
        <f t="shared" ref="R7:R34" si="1">A7</f>
        <v>【需用費】</v>
      </c>
      <c r="S7" s="563" t="str">
        <f t="shared" ref="S7" si="2">B7</f>
        <v>消毒液</v>
      </c>
      <c r="T7" s="564"/>
      <c r="U7" s="564"/>
      <c r="V7" s="564"/>
      <c r="W7" s="564"/>
      <c r="X7" s="564"/>
      <c r="Y7" s="564"/>
      <c r="Z7" s="564"/>
      <c r="AA7" s="565"/>
      <c r="AB7" s="4"/>
      <c r="AC7" s="4"/>
      <c r="AD7" s="4"/>
      <c r="AE7" s="4"/>
      <c r="AF7" s="4"/>
      <c r="AG7" s="260"/>
      <c r="AH7" s="254"/>
      <c r="AI7" s="228"/>
      <c r="AJ7" s="228"/>
      <c r="AK7" s="228"/>
      <c r="AL7" s="228"/>
      <c r="AM7" s="228"/>
    </row>
    <row r="8" spans="1:39" ht="19.899999999999999" customHeight="1">
      <c r="A8" s="204">
        <f>'様式4-1'!A8</f>
        <v>2000</v>
      </c>
      <c r="B8" s="205" t="s">
        <v>11</v>
      </c>
      <c r="C8" s="206">
        <f>'様式4-1'!C8</f>
        <v>18</v>
      </c>
      <c r="D8" s="206" t="str">
        <f>'様式4-1'!D8</f>
        <v>ℓ</v>
      </c>
      <c r="E8" s="205" t="s">
        <v>11</v>
      </c>
      <c r="F8" s="206">
        <f>'様式4-1'!F8</f>
        <v>0</v>
      </c>
      <c r="G8" s="206">
        <f>'様式4-1'!G8</f>
        <v>0</v>
      </c>
      <c r="H8" s="205" t="s">
        <v>11</v>
      </c>
      <c r="I8" s="206">
        <f>'様式4-1'!I8</f>
        <v>0</v>
      </c>
      <c r="J8" s="206">
        <f>'様式4-1'!J8</f>
        <v>0</v>
      </c>
      <c r="K8" s="207">
        <f t="shared" ref="K8" si="3">IF(I8&gt;0,A8*C8*F8*I8,IF(F8&gt;0,A8*C8*F8,A8*C8))</f>
        <v>36000</v>
      </c>
      <c r="L8" s="207">
        <f t="shared" ref="L8" si="4">K8-O8</f>
        <v>36000</v>
      </c>
      <c r="M8" s="207">
        <f t="shared" ref="M8" si="5">ROUNDDOWN(L8/2,0)</f>
        <v>18000</v>
      </c>
      <c r="N8" s="207">
        <f t="shared" ref="N8" si="6">L8-M8</f>
        <v>18000</v>
      </c>
      <c r="O8" s="208">
        <f>'様式4-1'!O8</f>
        <v>0</v>
      </c>
      <c r="P8" s="192"/>
      <c r="Q8" s="193"/>
      <c r="R8" s="204">
        <f t="shared" si="1"/>
        <v>2000</v>
      </c>
      <c r="S8" s="205" t="s">
        <v>11</v>
      </c>
      <c r="T8" s="206">
        <f t="shared" ref="T8" si="7">C8</f>
        <v>18</v>
      </c>
      <c r="U8" s="206" t="str">
        <f t="shared" ref="U8" si="8">D8</f>
        <v>ℓ</v>
      </c>
      <c r="V8" s="205" t="s">
        <v>11</v>
      </c>
      <c r="W8" s="206">
        <f t="shared" ref="W8" si="9">F8</f>
        <v>0</v>
      </c>
      <c r="X8" s="206">
        <f t="shared" ref="X8" si="10">G8</f>
        <v>0</v>
      </c>
      <c r="Y8" s="205" t="s">
        <v>11</v>
      </c>
      <c r="Z8" s="206">
        <f t="shared" ref="Z8" si="11">I8</f>
        <v>0</v>
      </c>
      <c r="AA8" s="206">
        <f t="shared" ref="AA8" si="12">J8</f>
        <v>0</v>
      </c>
      <c r="AB8" s="207">
        <f t="shared" ref="AB8" si="13">IF(Z8&gt;0,R8*T8*W8*Z8,IF(W8&gt;0,R8*T8*W8,R8*T8))</f>
        <v>36000</v>
      </c>
      <c r="AC8" s="207">
        <f t="shared" ref="AC8" si="14">AB8-AF8</f>
        <v>36000</v>
      </c>
      <c r="AD8" s="207">
        <f t="shared" ref="AD8" si="15">ROUNDDOWN(AC8/2,0)</f>
        <v>18000</v>
      </c>
      <c r="AE8" s="207">
        <f t="shared" ref="AE8" si="16">AC8-AD8</f>
        <v>18000</v>
      </c>
      <c r="AF8" s="3">
        <f t="shared" ref="AF8" si="17">O8</f>
        <v>0</v>
      </c>
      <c r="AG8" s="261"/>
      <c r="AH8" s="255" t="str">
        <f>IF(AB8&gt;=1000000,"相見積書提出必要",IF(AB8&gt;=100000,"見積書提出必要",""))</f>
        <v/>
      </c>
      <c r="AI8" s="229">
        <f t="shared" ref="AI8" si="18">AB8-K8</f>
        <v>0</v>
      </c>
      <c r="AJ8" s="229">
        <f t="shared" ref="AJ8" si="19">AC8-L8</f>
        <v>0</v>
      </c>
      <c r="AK8" s="229">
        <f t="shared" ref="AK8" si="20">AD8-M8</f>
        <v>0</v>
      </c>
      <c r="AL8" s="229">
        <f t="shared" ref="AL8" si="21">AE8-N8</f>
        <v>0</v>
      </c>
      <c r="AM8" s="229">
        <f t="shared" ref="AM8" si="22">AF8-O8</f>
        <v>0</v>
      </c>
    </row>
    <row r="9" spans="1:39" ht="19.899999999999999" customHeight="1">
      <c r="A9" s="202" t="str">
        <f>'様式4-1'!A9</f>
        <v>【需用費】</v>
      </c>
      <c r="B9" s="563" t="str">
        <f>'様式4-1'!B9</f>
        <v>非接触体温計</v>
      </c>
      <c r="C9" s="564"/>
      <c r="D9" s="564"/>
      <c r="E9" s="564"/>
      <c r="F9" s="564"/>
      <c r="G9" s="564"/>
      <c r="H9" s="564"/>
      <c r="I9" s="564"/>
      <c r="J9" s="565"/>
      <c r="K9" s="203"/>
      <c r="L9" s="203"/>
      <c r="M9" s="203"/>
      <c r="N9" s="203"/>
      <c r="O9" s="203"/>
      <c r="P9" s="192"/>
      <c r="Q9" s="193"/>
      <c r="R9" s="202" t="str">
        <f t="shared" si="1"/>
        <v>【需用費】</v>
      </c>
      <c r="S9" s="563" t="str">
        <f t="shared" ref="S9" si="23">B9</f>
        <v>非接触体温計</v>
      </c>
      <c r="T9" s="564"/>
      <c r="U9" s="564"/>
      <c r="V9" s="564"/>
      <c r="W9" s="564"/>
      <c r="X9" s="564"/>
      <c r="Y9" s="564"/>
      <c r="Z9" s="564"/>
      <c r="AA9" s="565"/>
      <c r="AB9" s="4"/>
      <c r="AC9" s="4"/>
      <c r="AD9" s="4"/>
      <c r="AE9" s="4"/>
      <c r="AF9" s="4"/>
      <c r="AG9" s="260"/>
      <c r="AH9" s="254"/>
      <c r="AI9" s="228"/>
      <c r="AJ9" s="228"/>
      <c r="AK9" s="228"/>
      <c r="AL9" s="228"/>
      <c r="AM9" s="228"/>
    </row>
    <row r="10" spans="1:39" ht="19.899999999999999" customHeight="1">
      <c r="A10" s="204">
        <f>'様式4-1'!A10</f>
        <v>3000</v>
      </c>
      <c r="B10" s="205" t="s">
        <v>11</v>
      </c>
      <c r="C10" s="206">
        <f>'様式4-1'!C10</f>
        <v>3</v>
      </c>
      <c r="D10" s="206" t="str">
        <f>'様式4-1'!D10</f>
        <v>個</v>
      </c>
      <c r="E10" s="205" t="s">
        <v>11</v>
      </c>
      <c r="F10" s="206">
        <f>'様式4-1'!F10</f>
        <v>0</v>
      </c>
      <c r="G10" s="206">
        <f>'様式4-1'!G10</f>
        <v>0</v>
      </c>
      <c r="H10" s="205" t="s">
        <v>11</v>
      </c>
      <c r="I10" s="206">
        <f>'様式4-1'!I10</f>
        <v>0</v>
      </c>
      <c r="J10" s="206">
        <f>'様式4-1'!J10</f>
        <v>0</v>
      </c>
      <c r="K10" s="207">
        <f t="shared" ref="K10" si="24">IF(I10&gt;0,A10*C10*F10*I10,IF(F10&gt;0,A10*C10*F10,A10*C10))</f>
        <v>9000</v>
      </c>
      <c r="L10" s="207">
        <f t="shared" ref="L10" si="25">K10-O10</f>
        <v>9000</v>
      </c>
      <c r="M10" s="207">
        <f t="shared" ref="M10" si="26">ROUNDDOWN(L10/2,0)</f>
        <v>4500</v>
      </c>
      <c r="N10" s="207">
        <f t="shared" ref="N10" si="27">L10-M10</f>
        <v>4500</v>
      </c>
      <c r="O10" s="208">
        <f>'様式4-1'!O10</f>
        <v>0</v>
      </c>
      <c r="P10" s="192"/>
      <c r="Q10" s="193"/>
      <c r="R10" s="263">
        <v>2800</v>
      </c>
      <c r="S10" s="205" t="s">
        <v>11</v>
      </c>
      <c r="T10" s="206">
        <f t="shared" ref="T10" si="28">C10</f>
        <v>3</v>
      </c>
      <c r="U10" s="206" t="str">
        <f t="shared" ref="U10" si="29">D10</f>
        <v>個</v>
      </c>
      <c r="V10" s="205" t="s">
        <v>11</v>
      </c>
      <c r="W10" s="206">
        <f t="shared" ref="W10" si="30">F10</f>
        <v>0</v>
      </c>
      <c r="X10" s="206">
        <f t="shared" ref="X10" si="31">G10</f>
        <v>0</v>
      </c>
      <c r="Y10" s="205" t="s">
        <v>11</v>
      </c>
      <c r="Z10" s="206">
        <f t="shared" ref="Z10" si="32">I10</f>
        <v>0</v>
      </c>
      <c r="AA10" s="206">
        <f t="shared" ref="AA10" si="33">J10</f>
        <v>0</v>
      </c>
      <c r="AB10" s="253">
        <f t="shared" ref="AB10" si="34">IF(Z10&gt;0,R10*T10*W10*Z10,IF(W10&gt;0,R10*T10*W10,R10*T10))</f>
        <v>8400</v>
      </c>
      <c r="AC10" s="253">
        <f t="shared" ref="AC10" si="35">AB10-AF10</f>
        <v>8400</v>
      </c>
      <c r="AD10" s="253">
        <f t="shared" ref="AD10" si="36">ROUNDDOWN(AC10/2,0)</f>
        <v>4200</v>
      </c>
      <c r="AE10" s="253">
        <f t="shared" ref="AE10" si="37">AC10-AD10</f>
        <v>4200</v>
      </c>
      <c r="AF10" s="3">
        <f t="shared" ref="AF10" si="38">O10</f>
        <v>0</v>
      </c>
      <c r="AG10" s="261"/>
      <c r="AH10" s="255" t="str">
        <f>IF(AB10&gt;=1000000,"相見積書提出必要",IF(AB10&gt;=100000,"見積書提出必要",""))</f>
        <v/>
      </c>
      <c r="AI10" s="229">
        <f t="shared" ref="AI10" si="39">AB10-K10</f>
        <v>-600</v>
      </c>
      <c r="AJ10" s="229">
        <f t="shared" ref="AJ10" si="40">AC10-L10</f>
        <v>-600</v>
      </c>
      <c r="AK10" s="229">
        <f t="shared" ref="AK10" si="41">AD10-M10</f>
        <v>-300</v>
      </c>
      <c r="AL10" s="229">
        <f t="shared" ref="AL10" si="42">AE10-N10</f>
        <v>-300</v>
      </c>
      <c r="AM10" s="229">
        <f t="shared" ref="AM10" si="43">AF10-O10</f>
        <v>0</v>
      </c>
    </row>
    <row r="11" spans="1:39" ht="19.899999999999999" customHeight="1">
      <c r="A11" s="202" t="str">
        <f>'様式4-1'!A11</f>
        <v>【備品購入費】</v>
      </c>
      <c r="B11" s="563" t="str">
        <f>'様式4-1'!B11</f>
        <v>サーモグラフィ</v>
      </c>
      <c r="C11" s="564"/>
      <c r="D11" s="564"/>
      <c r="E11" s="564"/>
      <c r="F11" s="564"/>
      <c r="G11" s="564"/>
      <c r="H11" s="564"/>
      <c r="I11" s="564"/>
      <c r="J11" s="565"/>
      <c r="K11" s="203"/>
      <c r="L11" s="203"/>
      <c r="M11" s="203"/>
      <c r="N11" s="203"/>
      <c r="O11" s="203"/>
      <c r="P11" s="192"/>
      <c r="Q11" s="193"/>
      <c r="R11" s="202" t="str">
        <f t="shared" si="1"/>
        <v>【備品購入費】</v>
      </c>
      <c r="S11" s="563" t="str">
        <f t="shared" ref="S11" si="44">B11</f>
        <v>サーモグラフィ</v>
      </c>
      <c r="T11" s="564"/>
      <c r="U11" s="564"/>
      <c r="V11" s="564"/>
      <c r="W11" s="564"/>
      <c r="X11" s="564"/>
      <c r="Y11" s="564"/>
      <c r="Z11" s="564"/>
      <c r="AA11" s="565"/>
      <c r="AB11" s="4"/>
      <c r="AC11" s="4"/>
      <c r="AD11" s="4"/>
      <c r="AE11" s="4"/>
      <c r="AF11" s="4"/>
      <c r="AG11" s="260"/>
      <c r="AH11" s="254"/>
      <c r="AI11" s="228"/>
      <c r="AJ11" s="228"/>
      <c r="AK11" s="228"/>
      <c r="AL11" s="228"/>
      <c r="AM11" s="228"/>
    </row>
    <row r="12" spans="1:39" ht="19.899999999999999" customHeight="1">
      <c r="A12" s="204">
        <f>'様式4-1'!A12</f>
        <v>200000</v>
      </c>
      <c r="B12" s="205" t="s">
        <v>11</v>
      </c>
      <c r="C12" s="206">
        <f>'様式4-1'!C12</f>
        <v>3</v>
      </c>
      <c r="D12" s="206" t="str">
        <f>'様式4-1'!D12</f>
        <v>台</v>
      </c>
      <c r="E12" s="205" t="s">
        <v>11</v>
      </c>
      <c r="F12" s="206">
        <f>'様式4-1'!F12</f>
        <v>0</v>
      </c>
      <c r="G12" s="206">
        <f>'様式4-1'!G12</f>
        <v>0</v>
      </c>
      <c r="H12" s="205" t="s">
        <v>11</v>
      </c>
      <c r="I12" s="206">
        <f>'様式4-1'!I12</f>
        <v>0</v>
      </c>
      <c r="J12" s="206">
        <f>'様式4-1'!J12</f>
        <v>0</v>
      </c>
      <c r="K12" s="207">
        <f t="shared" ref="K12" si="45">IF(I12&gt;0,A12*C12*F12*I12,IF(F12&gt;0,A12*C12*F12,A12*C12))</f>
        <v>600000</v>
      </c>
      <c r="L12" s="207">
        <f t="shared" ref="L12" si="46">K12-O12</f>
        <v>600000</v>
      </c>
      <c r="M12" s="207">
        <f t="shared" ref="M12" si="47">ROUNDDOWN(L12/2,0)</f>
        <v>300000</v>
      </c>
      <c r="N12" s="207">
        <f t="shared" ref="N12" si="48">L12-M12</f>
        <v>300000</v>
      </c>
      <c r="O12" s="208">
        <f>'様式4-1'!O12</f>
        <v>0</v>
      </c>
      <c r="P12" s="192"/>
      <c r="Q12" s="193"/>
      <c r="R12" s="204">
        <f t="shared" si="1"/>
        <v>200000</v>
      </c>
      <c r="S12" s="205" t="s">
        <v>11</v>
      </c>
      <c r="T12" s="206">
        <f t="shared" ref="T12" si="49">C12</f>
        <v>3</v>
      </c>
      <c r="U12" s="206" t="str">
        <f t="shared" ref="U12" si="50">D12</f>
        <v>台</v>
      </c>
      <c r="V12" s="205" t="s">
        <v>11</v>
      </c>
      <c r="W12" s="206">
        <f t="shared" ref="W12" si="51">F12</f>
        <v>0</v>
      </c>
      <c r="X12" s="206">
        <f t="shared" ref="X12" si="52">G12</f>
        <v>0</v>
      </c>
      <c r="Y12" s="205" t="s">
        <v>11</v>
      </c>
      <c r="Z12" s="206">
        <f t="shared" ref="Z12" si="53">I12</f>
        <v>0</v>
      </c>
      <c r="AA12" s="206">
        <f t="shared" ref="AA12" si="54">J12</f>
        <v>0</v>
      </c>
      <c r="AB12" s="207">
        <f t="shared" ref="AB12" si="55">IF(Z12&gt;0,R12*T12*W12*Z12,IF(W12&gt;0,R12*T12*W12,R12*T12))</f>
        <v>600000</v>
      </c>
      <c r="AC12" s="207">
        <f t="shared" ref="AC12" si="56">AB12-AF12</f>
        <v>600000</v>
      </c>
      <c r="AD12" s="207">
        <f t="shared" ref="AD12" si="57">ROUNDDOWN(AC12/2,0)</f>
        <v>300000</v>
      </c>
      <c r="AE12" s="207">
        <f t="shared" ref="AE12" si="58">AC12-AD12</f>
        <v>300000</v>
      </c>
      <c r="AF12" s="3">
        <f t="shared" ref="AF12" si="59">O12</f>
        <v>0</v>
      </c>
      <c r="AG12" s="261"/>
      <c r="AH12" s="255" t="str">
        <f>IF(AB12&gt;=1000000,"相見積書提出必要",IF(AB12&gt;=100000,"見積書提出必要",""))</f>
        <v>見積書提出必要</v>
      </c>
      <c r="AI12" s="229">
        <f t="shared" ref="AI12" si="60">AB12-K12</f>
        <v>0</v>
      </c>
      <c r="AJ12" s="229">
        <f t="shared" ref="AJ12" si="61">AC12-L12</f>
        <v>0</v>
      </c>
      <c r="AK12" s="229">
        <f t="shared" ref="AK12" si="62">AD12-M12</f>
        <v>0</v>
      </c>
      <c r="AL12" s="229">
        <f t="shared" ref="AL12" si="63">AE12-N12</f>
        <v>0</v>
      </c>
      <c r="AM12" s="229">
        <f t="shared" ref="AM12" si="64">AF12-O12</f>
        <v>0</v>
      </c>
    </row>
    <row r="13" spans="1:39" ht="19.899999999999999" customHeight="1">
      <c r="A13" s="202" t="str">
        <f>'様式4-1'!A13</f>
        <v>【備品購入費】</v>
      </c>
      <c r="B13" s="563" t="str">
        <f>'様式4-1'!B13</f>
        <v>空気清浄機</v>
      </c>
      <c r="C13" s="564"/>
      <c r="D13" s="564"/>
      <c r="E13" s="564"/>
      <c r="F13" s="564"/>
      <c r="G13" s="564"/>
      <c r="H13" s="564"/>
      <c r="I13" s="564"/>
      <c r="J13" s="565"/>
      <c r="K13" s="203"/>
      <c r="L13" s="203"/>
      <c r="M13" s="203"/>
      <c r="N13" s="203"/>
      <c r="O13" s="203"/>
      <c r="P13" s="192"/>
      <c r="Q13" s="193"/>
      <c r="R13" s="202" t="str">
        <f t="shared" si="1"/>
        <v>【備品購入費】</v>
      </c>
      <c r="S13" s="563" t="str">
        <f t="shared" ref="S13" si="65">B13</f>
        <v>空気清浄機</v>
      </c>
      <c r="T13" s="564"/>
      <c r="U13" s="564"/>
      <c r="V13" s="564"/>
      <c r="W13" s="564"/>
      <c r="X13" s="564"/>
      <c r="Y13" s="564"/>
      <c r="Z13" s="564"/>
      <c r="AA13" s="565"/>
      <c r="AB13" s="4"/>
      <c r="AC13" s="4"/>
      <c r="AD13" s="4"/>
      <c r="AE13" s="4"/>
      <c r="AF13" s="4"/>
      <c r="AG13" s="260"/>
      <c r="AH13" s="254"/>
      <c r="AI13" s="228"/>
      <c r="AJ13" s="228"/>
      <c r="AK13" s="228"/>
      <c r="AL13" s="228"/>
      <c r="AM13" s="228"/>
    </row>
    <row r="14" spans="1:39" ht="19.899999999999999" customHeight="1">
      <c r="A14" s="204">
        <f>'様式4-1'!A14</f>
        <v>120000</v>
      </c>
      <c r="B14" s="205" t="s">
        <v>11</v>
      </c>
      <c r="C14" s="206">
        <f>'様式4-1'!C14</f>
        <v>3</v>
      </c>
      <c r="D14" s="206" t="str">
        <f>'様式4-1'!D14</f>
        <v>台</v>
      </c>
      <c r="E14" s="205" t="s">
        <v>11</v>
      </c>
      <c r="F14" s="206">
        <f>'様式4-1'!F14</f>
        <v>0</v>
      </c>
      <c r="G14" s="206">
        <f>'様式4-1'!G14</f>
        <v>0</v>
      </c>
      <c r="H14" s="205" t="s">
        <v>11</v>
      </c>
      <c r="I14" s="206">
        <f>'様式4-1'!I14</f>
        <v>0</v>
      </c>
      <c r="J14" s="206">
        <f>'様式4-1'!J14</f>
        <v>0</v>
      </c>
      <c r="K14" s="207">
        <f t="shared" ref="K14" si="66">IF(I14&gt;0,A14*C14*F14*I14,IF(F14&gt;0,A14*C14*F14,A14*C14))</f>
        <v>360000</v>
      </c>
      <c r="L14" s="207">
        <f t="shared" ref="L14" si="67">K14-O14</f>
        <v>360000</v>
      </c>
      <c r="M14" s="207">
        <f t="shared" ref="M14" si="68">ROUNDDOWN(L14/2,0)</f>
        <v>180000</v>
      </c>
      <c r="N14" s="207">
        <f t="shared" ref="N14" si="69">L14-M14</f>
        <v>180000</v>
      </c>
      <c r="O14" s="208">
        <f>'様式4-1'!O14</f>
        <v>0</v>
      </c>
      <c r="P14" s="192"/>
      <c r="Q14" s="193"/>
      <c r="R14" s="263">
        <v>110000</v>
      </c>
      <c r="S14" s="205" t="s">
        <v>11</v>
      </c>
      <c r="T14" s="206">
        <f t="shared" ref="T14" si="70">C14</f>
        <v>3</v>
      </c>
      <c r="U14" s="206" t="str">
        <f t="shared" ref="U14" si="71">D14</f>
        <v>台</v>
      </c>
      <c r="V14" s="205" t="s">
        <v>11</v>
      </c>
      <c r="W14" s="206">
        <f t="shared" ref="W14" si="72">F14</f>
        <v>0</v>
      </c>
      <c r="X14" s="206">
        <f t="shared" ref="X14" si="73">G14</f>
        <v>0</v>
      </c>
      <c r="Y14" s="205" t="s">
        <v>11</v>
      </c>
      <c r="Z14" s="206">
        <f t="shared" ref="Z14" si="74">I14</f>
        <v>0</v>
      </c>
      <c r="AA14" s="206">
        <f t="shared" ref="AA14" si="75">J14</f>
        <v>0</v>
      </c>
      <c r="AB14" s="253">
        <f t="shared" ref="AB14" si="76">IF(Z14&gt;0,R14*T14*W14*Z14,IF(W14&gt;0,R14*T14*W14,R14*T14))</f>
        <v>330000</v>
      </c>
      <c r="AC14" s="253">
        <f t="shared" ref="AC14" si="77">AB14-AF14</f>
        <v>330000</v>
      </c>
      <c r="AD14" s="253">
        <f t="shared" ref="AD14" si="78">ROUNDDOWN(AC14/2,0)</f>
        <v>165000</v>
      </c>
      <c r="AE14" s="253">
        <f t="shared" ref="AE14" si="79">AC14-AD14</f>
        <v>165000</v>
      </c>
      <c r="AF14" s="3">
        <f t="shared" ref="AF14" si="80">O14</f>
        <v>0</v>
      </c>
      <c r="AG14" s="261"/>
      <c r="AH14" s="255" t="str">
        <f>IF(AB14&gt;=1000000,"相見積書提出必要",IF(AB14&gt;=100000,"見積書提出必要",""))</f>
        <v>見積書提出必要</v>
      </c>
      <c r="AI14" s="229">
        <f t="shared" ref="AI14" si="81">AB14-K14</f>
        <v>-30000</v>
      </c>
      <c r="AJ14" s="229">
        <f t="shared" ref="AJ14" si="82">AC14-L14</f>
        <v>-30000</v>
      </c>
      <c r="AK14" s="229">
        <f t="shared" ref="AK14" si="83">AD14-M14</f>
        <v>-15000</v>
      </c>
      <c r="AL14" s="229">
        <f t="shared" ref="AL14" si="84">AE14-N14</f>
        <v>-15000</v>
      </c>
      <c r="AM14" s="229">
        <f t="shared" ref="AM14" si="85">AF14-O14</f>
        <v>0</v>
      </c>
    </row>
    <row r="15" spans="1:39" ht="19.899999999999999" customHeight="1">
      <c r="A15" s="202" t="str">
        <f>'様式4-1'!A15</f>
        <v>【】</v>
      </c>
      <c r="B15" s="563">
        <f>'様式4-1'!B15</f>
        <v>0</v>
      </c>
      <c r="C15" s="564"/>
      <c r="D15" s="564"/>
      <c r="E15" s="564"/>
      <c r="F15" s="564"/>
      <c r="G15" s="564"/>
      <c r="H15" s="564"/>
      <c r="I15" s="564"/>
      <c r="J15" s="565"/>
      <c r="K15" s="203"/>
      <c r="L15" s="203"/>
      <c r="M15" s="203"/>
      <c r="N15" s="203"/>
      <c r="O15" s="203"/>
      <c r="P15" s="192"/>
      <c r="Q15" s="193"/>
      <c r="R15" s="262" t="s">
        <v>389</v>
      </c>
      <c r="S15" s="569" t="s">
        <v>390</v>
      </c>
      <c r="T15" s="570"/>
      <c r="U15" s="570"/>
      <c r="V15" s="570"/>
      <c r="W15" s="570"/>
      <c r="X15" s="570"/>
      <c r="Y15" s="570"/>
      <c r="Z15" s="570"/>
      <c r="AA15" s="571"/>
      <c r="AB15" s="252"/>
      <c r="AC15" s="252"/>
      <c r="AD15" s="252"/>
      <c r="AE15" s="252"/>
      <c r="AF15" s="252"/>
      <c r="AG15" s="260"/>
      <c r="AH15" s="254"/>
      <c r="AI15" s="228"/>
      <c r="AJ15" s="228"/>
      <c r="AK15" s="228"/>
      <c r="AL15" s="228"/>
      <c r="AM15" s="228"/>
    </row>
    <row r="16" spans="1:39" ht="19.899999999999999" customHeight="1">
      <c r="A16" s="204">
        <f>'様式4-1'!A16</f>
        <v>0</v>
      </c>
      <c r="B16" s="205" t="s">
        <v>11</v>
      </c>
      <c r="C16" s="206">
        <f>'様式4-1'!C16</f>
        <v>0</v>
      </c>
      <c r="D16" s="206">
        <f>'様式4-1'!D16</f>
        <v>0</v>
      </c>
      <c r="E16" s="205" t="s">
        <v>11</v>
      </c>
      <c r="F16" s="206">
        <f>'様式4-1'!F16</f>
        <v>0</v>
      </c>
      <c r="G16" s="206">
        <f>'様式4-1'!G16</f>
        <v>0</v>
      </c>
      <c r="H16" s="205" t="s">
        <v>11</v>
      </c>
      <c r="I16" s="206">
        <f>'様式4-1'!I16</f>
        <v>0</v>
      </c>
      <c r="J16" s="206">
        <f>'様式4-1'!J16</f>
        <v>0</v>
      </c>
      <c r="K16" s="207">
        <f t="shared" ref="K16" si="86">IF(I16&gt;0,A16*C16*F16*I16,IF(F16&gt;0,A16*C16*F16,A16*C16))</f>
        <v>0</v>
      </c>
      <c r="L16" s="207">
        <f t="shared" ref="L16" si="87">K16-O16</f>
        <v>0</v>
      </c>
      <c r="M16" s="207">
        <f t="shared" ref="M16" si="88">ROUNDDOWN(L16/2,0)</f>
        <v>0</v>
      </c>
      <c r="N16" s="207">
        <f t="shared" ref="N16" si="89">L16-M16</f>
        <v>0</v>
      </c>
      <c r="O16" s="208">
        <f>'様式4-1'!O16</f>
        <v>0</v>
      </c>
      <c r="P16" s="192"/>
      <c r="Q16" s="193"/>
      <c r="R16" s="263">
        <v>110</v>
      </c>
      <c r="S16" s="205" t="s">
        <v>11</v>
      </c>
      <c r="T16" s="264">
        <v>50</v>
      </c>
      <c r="U16" s="264" t="s">
        <v>391</v>
      </c>
      <c r="V16" s="205" t="s">
        <v>11</v>
      </c>
      <c r="W16" s="264">
        <f t="shared" ref="W16" si="90">F16</f>
        <v>0</v>
      </c>
      <c r="X16" s="264">
        <f t="shared" ref="X16" si="91">G16</f>
        <v>0</v>
      </c>
      <c r="Y16" s="205" t="s">
        <v>11</v>
      </c>
      <c r="Z16" s="264">
        <f t="shared" ref="Z16" si="92">I16</f>
        <v>0</v>
      </c>
      <c r="AA16" s="264">
        <f t="shared" ref="AA16" si="93">J16</f>
        <v>0</v>
      </c>
      <c r="AB16" s="253">
        <f t="shared" ref="AB16" si="94">IF(Z16&gt;0,R16*T16*W16*Z16,IF(W16&gt;0,R16*T16*W16,R16*T16))</f>
        <v>5500</v>
      </c>
      <c r="AC16" s="253">
        <f t="shared" ref="AC16" si="95">AB16-AF16</f>
        <v>5500</v>
      </c>
      <c r="AD16" s="253">
        <f t="shared" ref="AD16" si="96">ROUNDDOWN(AC16/2,0)</f>
        <v>2750</v>
      </c>
      <c r="AE16" s="253">
        <f t="shared" ref="AE16" si="97">AC16-AD16</f>
        <v>2750</v>
      </c>
      <c r="AF16" s="265">
        <f t="shared" ref="AF16" si="98">O16</f>
        <v>0</v>
      </c>
      <c r="AG16" s="261"/>
      <c r="AH16" s="255" t="str">
        <f>IF(AB16&gt;=1000000,"相見積書提出必要",IF(AB16&gt;=100000,"見積書提出必要",""))</f>
        <v/>
      </c>
      <c r="AI16" s="229">
        <f t="shared" ref="AI16" si="99">AB16-K16</f>
        <v>5500</v>
      </c>
      <c r="AJ16" s="229">
        <f t="shared" ref="AJ16" si="100">AC16-L16</f>
        <v>5500</v>
      </c>
      <c r="AK16" s="229">
        <f t="shared" ref="AK16" si="101">AD16-M16</f>
        <v>2750</v>
      </c>
      <c r="AL16" s="229">
        <f t="shared" ref="AL16" si="102">AE16-N16</f>
        <v>2750</v>
      </c>
      <c r="AM16" s="229">
        <f t="shared" ref="AM16" si="103">AF16-O16</f>
        <v>0</v>
      </c>
    </row>
    <row r="17" spans="1:39" ht="19.899999999999999" hidden="1" customHeight="1">
      <c r="A17" s="202" t="str">
        <f>'様式4-1'!A17</f>
        <v>【】</v>
      </c>
      <c r="B17" s="563">
        <f>'様式4-1'!B17</f>
        <v>0</v>
      </c>
      <c r="C17" s="564"/>
      <c r="D17" s="564"/>
      <c r="E17" s="564"/>
      <c r="F17" s="564"/>
      <c r="G17" s="564"/>
      <c r="H17" s="564"/>
      <c r="I17" s="564"/>
      <c r="J17" s="565"/>
      <c r="K17" s="203"/>
      <c r="L17" s="203"/>
      <c r="M17" s="203"/>
      <c r="N17" s="203"/>
      <c r="O17" s="203"/>
      <c r="P17" s="192"/>
      <c r="Q17" s="193"/>
      <c r="R17" s="202" t="str">
        <f t="shared" si="1"/>
        <v>【】</v>
      </c>
      <c r="S17" s="563">
        <f t="shared" ref="S17" si="104">B17</f>
        <v>0</v>
      </c>
      <c r="T17" s="564"/>
      <c r="U17" s="564"/>
      <c r="V17" s="564"/>
      <c r="W17" s="564"/>
      <c r="X17" s="564"/>
      <c r="Y17" s="564"/>
      <c r="Z17" s="564"/>
      <c r="AA17" s="565"/>
      <c r="AB17" s="4"/>
      <c r="AC17" s="4"/>
      <c r="AD17" s="4"/>
      <c r="AE17" s="4"/>
      <c r="AF17" s="4"/>
      <c r="AG17" s="260"/>
      <c r="AI17" s="228"/>
      <c r="AJ17" s="228"/>
      <c r="AK17" s="228"/>
      <c r="AL17" s="228"/>
      <c r="AM17" s="228"/>
    </row>
    <row r="18" spans="1:39" ht="19.899999999999999" hidden="1" customHeight="1">
      <c r="A18" s="204">
        <f>'様式4-1'!A18</f>
        <v>0</v>
      </c>
      <c r="B18" s="205" t="s">
        <v>11</v>
      </c>
      <c r="C18" s="206">
        <f>'様式4-1'!C18</f>
        <v>0</v>
      </c>
      <c r="D18" s="206">
        <f>'様式4-1'!D18</f>
        <v>0</v>
      </c>
      <c r="E18" s="205" t="s">
        <v>11</v>
      </c>
      <c r="F18" s="206"/>
      <c r="G18" s="206">
        <f>'様式4-1'!G18</f>
        <v>0</v>
      </c>
      <c r="H18" s="205" t="s">
        <v>11</v>
      </c>
      <c r="I18" s="206">
        <f>'様式4-1'!I18</f>
        <v>0</v>
      </c>
      <c r="J18" s="206">
        <f>'様式4-1'!J18</f>
        <v>0</v>
      </c>
      <c r="K18" s="207">
        <f t="shared" ref="K18" si="105">IF(I18&gt;0,A18*C18*F18*I18,IF(F18&gt;0,A18*C18*F18,A18*C18))</f>
        <v>0</v>
      </c>
      <c r="L18" s="207">
        <f t="shared" ref="L18" si="106">K18-O18</f>
        <v>0</v>
      </c>
      <c r="M18" s="207">
        <f t="shared" ref="M18" si="107">ROUNDDOWN(L18/2,0)</f>
        <v>0</v>
      </c>
      <c r="N18" s="207">
        <f t="shared" ref="N18" si="108">L18-M18</f>
        <v>0</v>
      </c>
      <c r="O18" s="208">
        <f>'様式4-1'!O18</f>
        <v>0</v>
      </c>
      <c r="P18" s="192"/>
      <c r="Q18" s="193"/>
      <c r="R18" s="204">
        <f t="shared" si="1"/>
        <v>0</v>
      </c>
      <c r="S18" s="205" t="s">
        <v>11</v>
      </c>
      <c r="T18" s="206">
        <f t="shared" ref="T18" si="109">C18</f>
        <v>0</v>
      </c>
      <c r="U18" s="206">
        <f t="shared" ref="U18" si="110">D18</f>
        <v>0</v>
      </c>
      <c r="V18" s="205" t="s">
        <v>11</v>
      </c>
      <c r="W18" s="206">
        <f t="shared" ref="W18" si="111">F18</f>
        <v>0</v>
      </c>
      <c r="X18" s="206">
        <f t="shared" ref="X18" si="112">G18</f>
        <v>0</v>
      </c>
      <c r="Y18" s="205" t="s">
        <v>11</v>
      </c>
      <c r="Z18" s="206">
        <f t="shared" ref="Z18" si="113">I18</f>
        <v>0</v>
      </c>
      <c r="AA18" s="206">
        <f t="shared" ref="AA18" si="114">J18</f>
        <v>0</v>
      </c>
      <c r="AB18" s="207">
        <f t="shared" ref="AB18" si="115">IF(Z18&gt;0,R18*T18*W18*Z18,IF(W18&gt;0,R18*T18*W18,R18*T18))</f>
        <v>0</v>
      </c>
      <c r="AC18" s="207">
        <f t="shared" ref="AC18" si="116">AB18-AF18</f>
        <v>0</v>
      </c>
      <c r="AD18" s="207">
        <f t="shared" ref="AD18" si="117">ROUNDDOWN(AC18/2,0)</f>
        <v>0</v>
      </c>
      <c r="AE18" s="207">
        <f t="shared" ref="AE18" si="118">AC18-AD18</f>
        <v>0</v>
      </c>
      <c r="AF18" s="3">
        <f t="shared" ref="AF18" si="119">O18</f>
        <v>0</v>
      </c>
      <c r="AG18" s="261"/>
      <c r="AI18" s="229">
        <f t="shared" ref="AI18" si="120">AB18-K18</f>
        <v>0</v>
      </c>
      <c r="AJ18" s="229">
        <f t="shared" ref="AJ18" si="121">AC18-L18</f>
        <v>0</v>
      </c>
      <c r="AK18" s="229">
        <f t="shared" ref="AK18" si="122">AD18-M18</f>
        <v>0</v>
      </c>
      <c r="AL18" s="229">
        <f t="shared" ref="AL18" si="123">AE18-N18</f>
        <v>0</v>
      </c>
      <c r="AM18" s="229">
        <f t="shared" ref="AM18" si="124">AF18-O18</f>
        <v>0</v>
      </c>
    </row>
    <row r="19" spans="1:39" ht="19.899999999999999" hidden="1" customHeight="1">
      <c r="A19" s="202" t="str">
        <f>'様式4-1'!A19</f>
        <v>【】</v>
      </c>
      <c r="B19" s="563">
        <f>'様式4-1'!B19</f>
        <v>0</v>
      </c>
      <c r="C19" s="564"/>
      <c r="D19" s="564"/>
      <c r="E19" s="564"/>
      <c r="F19" s="564"/>
      <c r="G19" s="564"/>
      <c r="H19" s="564"/>
      <c r="I19" s="564"/>
      <c r="J19" s="565"/>
      <c r="K19" s="203"/>
      <c r="L19" s="203"/>
      <c r="M19" s="203"/>
      <c r="N19" s="203"/>
      <c r="O19" s="203"/>
      <c r="P19" s="192"/>
      <c r="Q19" s="193"/>
      <c r="R19" s="202" t="str">
        <f t="shared" si="1"/>
        <v>【】</v>
      </c>
      <c r="S19" s="563">
        <f t="shared" ref="S19" si="125">B19</f>
        <v>0</v>
      </c>
      <c r="T19" s="564"/>
      <c r="U19" s="564"/>
      <c r="V19" s="564"/>
      <c r="W19" s="564"/>
      <c r="X19" s="564"/>
      <c r="Y19" s="564"/>
      <c r="Z19" s="564"/>
      <c r="AA19" s="565"/>
      <c r="AB19" s="4"/>
      <c r="AC19" s="4"/>
      <c r="AD19" s="4"/>
      <c r="AE19" s="4"/>
      <c r="AF19" s="4"/>
      <c r="AG19" s="260"/>
      <c r="AI19" s="228"/>
      <c r="AJ19" s="228"/>
      <c r="AK19" s="228"/>
      <c r="AL19" s="228"/>
      <c r="AM19" s="228"/>
    </row>
    <row r="20" spans="1:39" ht="19.899999999999999" hidden="1" customHeight="1">
      <c r="A20" s="204">
        <f>'様式4-1'!A20</f>
        <v>0</v>
      </c>
      <c r="B20" s="205" t="s">
        <v>11</v>
      </c>
      <c r="C20" s="206">
        <f>'様式4-1'!C20</f>
        <v>0</v>
      </c>
      <c r="D20" s="206">
        <f>'様式4-1'!D20</f>
        <v>0</v>
      </c>
      <c r="E20" s="205" t="s">
        <v>11</v>
      </c>
      <c r="F20" s="206">
        <f>'様式4-1'!F20</f>
        <v>0</v>
      </c>
      <c r="G20" s="206">
        <f>'様式4-1'!G20</f>
        <v>0</v>
      </c>
      <c r="H20" s="205" t="s">
        <v>11</v>
      </c>
      <c r="I20" s="206">
        <f>'様式4-1'!I20</f>
        <v>0</v>
      </c>
      <c r="J20" s="206">
        <f>'様式4-1'!J20</f>
        <v>0</v>
      </c>
      <c r="K20" s="207">
        <f t="shared" ref="K20" si="126">IF(I20&gt;0,A20*C20*F20*I20,IF(F20&gt;0,A20*C20*F20,A20*C20))</f>
        <v>0</v>
      </c>
      <c r="L20" s="207">
        <f t="shared" ref="L20" si="127">K20-O20</f>
        <v>0</v>
      </c>
      <c r="M20" s="207">
        <f t="shared" ref="M20" si="128">ROUNDDOWN(L20/2,0)</f>
        <v>0</v>
      </c>
      <c r="N20" s="207">
        <f t="shared" ref="N20" si="129">L20-M20</f>
        <v>0</v>
      </c>
      <c r="O20" s="208">
        <f>'様式4-1'!O20</f>
        <v>0</v>
      </c>
      <c r="P20" s="192"/>
      <c r="Q20" s="193"/>
      <c r="R20" s="204">
        <f t="shared" si="1"/>
        <v>0</v>
      </c>
      <c r="S20" s="205" t="s">
        <v>11</v>
      </c>
      <c r="T20" s="206">
        <f t="shared" ref="T20" si="130">C20</f>
        <v>0</v>
      </c>
      <c r="U20" s="206">
        <f t="shared" ref="U20" si="131">D20</f>
        <v>0</v>
      </c>
      <c r="V20" s="205" t="s">
        <v>11</v>
      </c>
      <c r="W20" s="206">
        <f t="shared" ref="W20" si="132">F20</f>
        <v>0</v>
      </c>
      <c r="X20" s="206">
        <f t="shared" ref="X20" si="133">G20</f>
        <v>0</v>
      </c>
      <c r="Y20" s="205" t="s">
        <v>11</v>
      </c>
      <c r="Z20" s="206">
        <f t="shared" ref="Z20" si="134">I20</f>
        <v>0</v>
      </c>
      <c r="AA20" s="206">
        <f t="shared" ref="AA20" si="135">J20</f>
        <v>0</v>
      </c>
      <c r="AB20" s="207">
        <f t="shared" ref="AB20" si="136">IF(Z20&gt;0,R20*T20*W20*Z20,IF(W20&gt;0,R20*T20*W20,R20*T20))</f>
        <v>0</v>
      </c>
      <c r="AC20" s="207">
        <f t="shared" ref="AC20" si="137">AB20-AF20</f>
        <v>0</v>
      </c>
      <c r="AD20" s="207">
        <f t="shared" ref="AD20" si="138">ROUNDDOWN(AC20/2,0)</f>
        <v>0</v>
      </c>
      <c r="AE20" s="207">
        <f t="shared" ref="AE20" si="139">AC20-AD20</f>
        <v>0</v>
      </c>
      <c r="AF20" s="3">
        <f t="shared" ref="AF20" si="140">O20</f>
        <v>0</v>
      </c>
      <c r="AG20" s="261"/>
      <c r="AI20" s="229">
        <f t="shared" ref="AI20" si="141">AB20-K20</f>
        <v>0</v>
      </c>
      <c r="AJ20" s="229">
        <f t="shared" ref="AJ20" si="142">AC20-L20</f>
        <v>0</v>
      </c>
      <c r="AK20" s="229">
        <f t="shared" ref="AK20" si="143">AD20-M20</f>
        <v>0</v>
      </c>
      <c r="AL20" s="229">
        <f t="shared" ref="AL20" si="144">AE20-N20</f>
        <v>0</v>
      </c>
      <c r="AM20" s="229">
        <f t="shared" ref="AM20" si="145">AF20-O20</f>
        <v>0</v>
      </c>
    </row>
    <row r="21" spans="1:39" ht="19.899999999999999" hidden="1" customHeight="1">
      <c r="A21" s="202" t="str">
        <f>'様式4-1'!A21</f>
        <v>【】</v>
      </c>
      <c r="B21" s="563">
        <f>'様式4-1'!B21</f>
        <v>0</v>
      </c>
      <c r="C21" s="564"/>
      <c r="D21" s="564"/>
      <c r="E21" s="564"/>
      <c r="F21" s="564"/>
      <c r="G21" s="564"/>
      <c r="H21" s="564"/>
      <c r="I21" s="564"/>
      <c r="J21" s="565"/>
      <c r="K21" s="203"/>
      <c r="L21" s="203"/>
      <c r="M21" s="203"/>
      <c r="N21" s="203"/>
      <c r="O21" s="203"/>
      <c r="P21" s="192"/>
      <c r="Q21" s="193"/>
      <c r="R21" s="202" t="str">
        <f t="shared" si="1"/>
        <v>【】</v>
      </c>
      <c r="S21" s="563">
        <f t="shared" ref="S21" si="146">B21</f>
        <v>0</v>
      </c>
      <c r="T21" s="564"/>
      <c r="U21" s="564"/>
      <c r="V21" s="564"/>
      <c r="W21" s="564"/>
      <c r="X21" s="564"/>
      <c r="Y21" s="564"/>
      <c r="Z21" s="564"/>
      <c r="AA21" s="565"/>
      <c r="AB21" s="4"/>
      <c r="AC21" s="4"/>
      <c r="AD21" s="4"/>
      <c r="AE21" s="4"/>
      <c r="AF21" s="4"/>
      <c r="AG21" s="260"/>
      <c r="AI21" s="228"/>
      <c r="AJ21" s="228"/>
      <c r="AK21" s="228"/>
      <c r="AL21" s="228"/>
      <c r="AM21" s="228"/>
    </row>
    <row r="22" spans="1:39" ht="19.899999999999999" hidden="1" customHeight="1">
      <c r="A22" s="204">
        <f>'様式4-1'!A22</f>
        <v>0</v>
      </c>
      <c r="B22" s="205" t="s">
        <v>11</v>
      </c>
      <c r="C22" s="206">
        <f>'様式4-1'!C22</f>
        <v>0</v>
      </c>
      <c r="D22" s="206">
        <f>'様式4-1'!D22</f>
        <v>0</v>
      </c>
      <c r="E22" s="205" t="s">
        <v>11</v>
      </c>
      <c r="F22" s="206">
        <f>'様式4-1'!F22</f>
        <v>0</v>
      </c>
      <c r="G22" s="206">
        <f>'様式4-1'!G22</f>
        <v>0</v>
      </c>
      <c r="H22" s="205" t="s">
        <v>11</v>
      </c>
      <c r="I22" s="206">
        <f>'様式4-1'!I22</f>
        <v>0</v>
      </c>
      <c r="J22" s="206">
        <f>'様式4-1'!J22</f>
        <v>0</v>
      </c>
      <c r="K22" s="207">
        <f t="shared" ref="K22" si="147">IF(I22&gt;0,A22*C22*F22*I22,IF(F22&gt;0,A22*C22*F22,A22*C22))</f>
        <v>0</v>
      </c>
      <c r="L22" s="207">
        <f t="shared" ref="L22" si="148">K22-O22</f>
        <v>0</v>
      </c>
      <c r="M22" s="207">
        <f t="shared" ref="M22" si="149">ROUNDDOWN(L22/2,0)</f>
        <v>0</v>
      </c>
      <c r="N22" s="207">
        <f t="shared" ref="N22" si="150">L22-M22</f>
        <v>0</v>
      </c>
      <c r="O22" s="208">
        <f>'様式4-1'!O22</f>
        <v>0</v>
      </c>
      <c r="P22" s="192"/>
      <c r="Q22" s="193"/>
      <c r="R22" s="204">
        <f t="shared" si="1"/>
        <v>0</v>
      </c>
      <c r="S22" s="205" t="s">
        <v>11</v>
      </c>
      <c r="T22" s="206">
        <f t="shared" ref="T22" si="151">C22</f>
        <v>0</v>
      </c>
      <c r="U22" s="206">
        <f t="shared" ref="U22" si="152">D22</f>
        <v>0</v>
      </c>
      <c r="V22" s="205" t="s">
        <v>11</v>
      </c>
      <c r="W22" s="206">
        <f t="shared" ref="W22" si="153">F22</f>
        <v>0</v>
      </c>
      <c r="X22" s="206">
        <f t="shared" ref="X22" si="154">G22</f>
        <v>0</v>
      </c>
      <c r="Y22" s="205" t="s">
        <v>11</v>
      </c>
      <c r="Z22" s="206">
        <f t="shared" ref="Z22" si="155">I22</f>
        <v>0</v>
      </c>
      <c r="AA22" s="206">
        <f t="shared" ref="AA22" si="156">J22</f>
        <v>0</v>
      </c>
      <c r="AB22" s="207">
        <f t="shared" ref="AB22" si="157">IF(Z22&gt;0,R22*T22*W22*Z22,IF(W22&gt;0,R22*T22*W22,R22*T22))</f>
        <v>0</v>
      </c>
      <c r="AC22" s="207">
        <f t="shared" ref="AC22" si="158">AB22-AF22</f>
        <v>0</v>
      </c>
      <c r="AD22" s="207">
        <f t="shared" ref="AD22" si="159">ROUNDDOWN(AC22/2,0)</f>
        <v>0</v>
      </c>
      <c r="AE22" s="207">
        <f t="shared" ref="AE22" si="160">AC22-AD22</f>
        <v>0</v>
      </c>
      <c r="AF22" s="3">
        <f t="shared" ref="AF22" si="161">O22</f>
        <v>0</v>
      </c>
      <c r="AG22" s="261"/>
      <c r="AI22" s="229">
        <f t="shared" ref="AI22" si="162">AB22-K22</f>
        <v>0</v>
      </c>
      <c r="AJ22" s="229">
        <f t="shared" ref="AJ22" si="163">AC22-L22</f>
        <v>0</v>
      </c>
      <c r="AK22" s="229">
        <f t="shared" ref="AK22" si="164">AD22-M22</f>
        <v>0</v>
      </c>
      <c r="AL22" s="229">
        <f t="shared" ref="AL22" si="165">AE22-N22</f>
        <v>0</v>
      </c>
      <c r="AM22" s="229">
        <f t="shared" ref="AM22" si="166">AF22-O22</f>
        <v>0</v>
      </c>
    </row>
    <row r="23" spans="1:39" ht="19.899999999999999" hidden="1" customHeight="1">
      <c r="A23" s="202" t="str">
        <f>'様式4-1'!A23</f>
        <v>【】</v>
      </c>
      <c r="B23" s="563">
        <f>'様式4-1'!B23</f>
        <v>0</v>
      </c>
      <c r="C23" s="564"/>
      <c r="D23" s="564"/>
      <c r="E23" s="564"/>
      <c r="F23" s="564"/>
      <c r="G23" s="564"/>
      <c r="H23" s="564"/>
      <c r="I23" s="564"/>
      <c r="J23" s="565"/>
      <c r="K23" s="203"/>
      <c r="L23" s="203"/>
      <c r="M23" s="203"/>
      <c r="N23" s="203"/>
      <c r="O23" s="203"/>
      <c r="P23" s="192"/>
      <c r="Q23" s="193"/>
      <c r="R23" s="202" t="str">
        <f t="shared" si="1"/>
        <v>【】</v>
      </c>
      <c r="S23" s="563">
        <f t="shared" ref="S23" si="167">B23</f>
        <v>0</v>
      </c>
      <c r="T23" s="564"/>
      <c r="U23" s="564"/>
      <c r="V23" s="564"/>
      <c r="W23" s="564"/>
      <c r="X23" s="564"/>
      <c r="Y23" s="564"/>
      <c r="Z23" s="564"/>
      <c r="AA23" s="565"/>
      <c r="AB23" s="4"/>
      <c r="AC23" s="4"/>
      <c r="AD23" s="4"/>
      <c r="AE23" s="4"/>
      <c r="AF23" s="4"/>
      <c r="AG23" s="260"/>
      <c r="AI23" s="228"/>
      <c r="AJ23" s="228"/>
      <c r="AK23" s="228"/>
      <c r="AL23" s="228"/>
      <c r="AM23" s="228"/>
    </row>
    <row r="24" spans="1:39" ht="19.899999999999999" hidden="1" customHeight="1">
      <c r="A24" s="204">
        <f>'様式4-1'!A24</f>
        <v>0</v>
      </c>
      <c r="B24" s="205" t="s">
        <v>11</v>
      </c>
      <c r="C24" s="206">
        <f>'様式4-1'!C24</f>
        <v>0</v>
      </c>
      <c r="D24" s="206">
        <f>'様式4-1'!D24</f>
        <v>0</v>
      </c>
      <c r="E24" s="205" t="s">
        <v>11</v>
      </c>
      <c r="F24" s="206">
        <f>'様式4-1'!F24</f>
        <v>0</v>
      </c>
      <c r="G24" s="206">
        <f>'様式4-1'!G24</f>
        <v>0</v>
      </c>
      <c r="H24" s="205" t="s">
        <v>11</v>
      </c>
      <c r="I24" s="206">
        <f>'様式4-1'!I24</f>
        <v>0</v>
      </c>
      <c r="J24" s="206">
        <f>'様式4-1'!J24</f>
        <v>0</v>
      </c>
      <c r="K24" s="207">
        <f t="shared" ref="K24" si="168">IF(I24&gt;0,A24*C24*F24*I24,IF(F24&gt;0,A24*C24*F24,A24*C24))</f>
        <v>0</v>
      </c>
      <c r="L24" s="207">
        <f t="shared" ref="L24" si="169">K24-O24</f>
        <v>0</v>
      </c>
      <c r="M24" s="207">
        <f t="shared" ref="M24" si="170">ROUNDDOWN(L24/2,0)</f>
        <v>0</v>
      </c>
      <c r="N24" s="207">
        <f t="shared" ref="N24" si="171">L24-M24</f>
        <v>0</v>
      </c>
      <c r="O24" s="208">
        <f>'様式4-1'!O24</f>
        <v>0</v>
      </c>
      <c r="P24" s="192"/>
      <c r="Q24" s="193"/>
      <c r="R24" s="204">
        <f t="shared" si="1"/>
        <v>0</v>
      </c>
      <c r="S24" s="205" t="s">
        <v>11</v>
      </c>
      <c r="T24" s="206">
        <f t="shared" ref="T24" si="172">C24</f>
        <v>0</v>
      </c>
      <c r="U24" s="206">
        <f t="shared" ref="U24" si="173">D24</f>
        <v>0</v>
      </c>
      <c r="V24" s="205" t="s">
        <v>11</v>
      </c>
      <c r="W24" s="206">
        <f t="shared" ref="W24" si="174">F24</f>
        <v>0</v>
      </c>
      <c r="X24" s="206">
        <f t="shared" ref="X24" si="175">G24</f>
        <v>0</v>
      </c>
      <c r="Y24" s="205" t="s">
        <v>11</v>
      </c>
      <c r="Z24" s="206">
        <f t="shared" ref="Z24" si="176">I24</f>
        <v>0</v>
      </c>
      <c r="AA24" s="206">
        <f t="shared" ref="AA24" si="177">J24</f>
        <v>0</v>
      </c>
      <c r="AB24" s="207">
        <f t="shared" ref="AB24" si="178">IF(Z24&gt;0,R24*T24*W24*Z24,IF(W24&gt;0,R24*T24*W24,R24*T24))</f>
        <v>0</v>
      </c>
      <c r="AC24" s="207">
        <f t="shared" ref="AC24" si="179">AB24-AF24</f>
        <v>0</v>
      </c>
      <c r="AD24" s="207">
        <f t="shared" ref="AD24" si="180">ROUNDDOWN(AC24/2,0)</f>
        <v>0</v>
      </c>
      <c r="AE24" s="207">
        <f t="shared" ref="AE24" si="181">AC24-AD24</f>
        <v>0</v>
      </c>
      <c r="AF24" s="3">
        <f t="shared" ref="AF24" si="182">O24</f>
        <v>0</v>
      </c>
      <c r="AG24" s="261"/>
      <c r="AI24" s="229">
        <f t="shared" ref="AI24" si="183">AB24-K24</f>
        <v>0</v>
      </c>
      <c r="AJ24" s="229">
        <f t="shared" ref="AJ24" si="184">AC24-L24</f>
        <v>0</v>
      </c>
      <c r="AK24" s="229">
        <f t="shared" ref="AK24" si="185">AD24-M24</f>
        <v>0</v>
      </c>
      <c r="AL24" s="229">
        <f t="shared" ref="AL24" si="186">AE24-N24</f>
        <v>0</v>
      </c>
      <c r="AM24" s="229">
        <f t="shared" ref="AM24" si="187">AF24-O24</f>
        <v>0</v>
      </c>
    </row>
    <row r="25" spans="1:39" ht="19.899999999999999" hidden="1" customHeight="1">
      <c r="A25" s="202" t="str">
        <f>'様式4-1'!A25</f>
        <v>【】</v>
      </c>
      <c r="B25" s="563">
        <f>'様式4-1'!B25</f>
        <v>0</v>
      </c>
      <c r="C25" s="564"/>
      <c r="D25" s="564"/>
      <c r="E25" s="564"/>
      <c r="F25" s="564"/>
      <c r="G25" s="564"/>
      <c r="H25" s="564"/>
      <c r="I25" s="564"/>
      <c r="J25" s="565"/>
      <c r="K25" s="203"/>
      <c r="L25" s="203"/>
      <c r="M25" s="203"/>
      <c r="N25" s="203"/>
      <c r="O25" s="203"/>
      <c r="P25" s="192"/>
      <c r="Q25" s="193"/>
      <c r="R25" s="202" t="str">
        <f t="shared" si="1"/>
        <v>【】</v>
      </c>
      <c r="S25" s="563">
        <f t="shared" ref="S25" si="188">B25</f>
        <v>0</v>
      </c>
      <c r="T25" s="564"/>
      <c r="U25" s="564"/>
      <c r="V25" s="564"/>
      <c r="W25" s="564"/>
      <c r="X25" s="564"/>
      <c r="Y25" s="564"/>
      <c r="Z25" s="564"/>
      <c r="AA25" s="565"/>
      <c r="AB25" s="4"/>
      <c r="AC25" s="4"/>
      <c r="AD25" s="4"/>
      <c r="AE25" s="4"/>
      <c r="AF25" s="4"/>
      <c r="AG25" s="260"/>
      <c r="AI25" s="228"/>
      <c r="AJ25" s="228"/>
      <c r="AK25" s="228"/>
      <c r="AL25" s="228"/>
      <c r="AM25" s="228"/>
    </row>
    <row r="26" spans="1:39" ht="19.899999999999999" hidden="1" customHeight="1">
      <c r="A26" s="204">
        <f>'様式4-1'!A26</f>
        <v>0</v>
      </c>
      <c r="B26" s="205" t="s">
        <v>11</v>
      </c>
      <c r="C26" s="206">
        <f>'様式4-1'!C26</f>
        <v>0</v>
      </c>
      <c r="D26" s="206">
        <f>'様式4-1'!D26</f>
        <v>0</v>
      </c>
      <c r="E26" s="205" t="s">
        <v>11</v>
      </c>
      <c r="F26" s="206">
        <f>'様式4-1'!F26</f>
        <v>0</v>
      </c>
      <c r="G26" s="206">
        <f>'様式4-1'!G26</f>
        <v>0</v>
      </c>
      <c r="H26" s="205" t="s">
        <v>11</v>
      </c>
      <c r="I26" s="206">
        <f>'様式4-1'!I26</f>
        <v>0</v>
      </c>
      <c r="J26" s="206">
        <f>'様式4-1'!J26</f>
        <v>0</v>
      </c>
      <c r="K26" s="207">
        <f t="shared" ref="K26" si="189">IF(I26&gt;0,A26*C26*F26*I26,IF(F26&gt;0,A26*C26*F26,A26*C26))</f>
        <v>0</v>
      </c>
      <c r="L26" s="207">
        <f t="shared" ref="L26" si="190">K26-O26</f>
        <v>0</v>
      </c>
      <c r="M26" s="207">
        <f t="shared" ref="M26" si="191">ROUNDDOWN(L26/2,0)</f>
        <v>0</v>
      </c>
      <c r="N26" s="207">
        <f t="shared" ref="N26" si="192">L26-M26</f>
        <v>0</v>
      </c>
      <c r="O26" s="208">
        <f>'様式4-1'!O26</f>
        <v>0</v>
      </c>
      <c r="P26" s="192"/>
      <c r="Q26" s="193"/>
      <c r="R26" s="204">
        <f t="shared" si="1"/>
        <v>0</v>
      </c>
      <c r="S26" s="205" t="s">
        <v>11</v>
      </c>
      <c r="T26" s="206">
        <f t="shared" ref="T26" si="193">C26</f>
        <v>0</v>
      </c>
      <c r="U26" s="206">
        <f t="shared" ref="U26" si="194">D26</f>
        <v>0</v>
      </c>
      <c r="V26" s="205" t="s">
        <v>11</v>
      </c>
      <c r="W26" s="206">
        <f t="shared" ref="W26" si="195">F26</f>
        <v>0</v>
      </c>
      <c r="X26" s="206">
        <f t="shared" ref="X26" si="196">G26</f>
        <v>0</v>
      </c>
      <c r="Y26" s="205" t="s">
        <v>11</v>
      </c>
      <c r="Z26" s="206">
        <f t="shared" ref="Z26" si="197">I26</f>
        <v>0</v>
      </c>
      <c r="AA26" s="206">
        <f t="shared" ref="AA26" si="198">J26</f>
        <v>0</v>
      </c>
      <c r="AB26" s="207">
        <f t="shared" ref="AB26" si="199">IF(Z26&gt;0,R26*T26*W26*Z26,IF(W26&gt;0,R26*T26*W26,R26*T26))</f>
        <v>0</v>
      </c>
      <c r="AC26" s="207">
        <f t="shared" ref="AC26" si="200">AB26-AF26</f>
        <v>0</v>
      </c>
      <c r="AD26" s="207">
        <f t="shared" ref="AD26" si="201">ROUNDDOWN(AC26/2,0)</f>
        <v>0</v>
      </c>
      <c r="AE26" s="207">
        <f t="shared" ref="AE26" si="202">AC26-AD26</f>
        <v>0</v>
      </c>
      <c r="AF26" s="3">
        <f t="shared" ref="AF26" si="203">O26</f>
        <v>0</v>
      </c>
      <c r="AG26" s="261"/>
      <c r="AI26" s="229">
        <f t="shared" ref="AI26" si="204">AB26-K26</f>
        <v>0</v>
      </c>
      <c r="AJ26" s="229">
        <f t="shared" ref="AJ26" si="205">AC26-L26</f>
        <v>0</v>
      </c>
      <c r="AK26" s="229">
        <f t="shared" ref="AK26" si="206">AD26-M26</f>
        <v>0</v>
      </c>
      <c r="AL26" s="229">
        <f t="shared" ref="AL26" si="207">AE26-N26</f>
        <v>0</v>
      </c>
      <c r="AM26" s="229">
        <f t="shared" ref="AM26" si="208">AF26-O26</f>
        <v>0</v>
      </c>
    </row>
    <row r="27" spans="1:39" ht="19.899999999999999" hidden="1" customHeight="1">
      <c r="A27" s="202" t="str">
        <f>'様式4-1'!A27</f>
        <v>【】</v>
      </c>
      <c r="B27" s="563">
        <f>'様式4-1'!B27</f>
        <v>0</v>
      </c>
      <c r="C27" s="564"/>
      <c r="D27" s="564"/>
      <c r="E27" s="564"/>
      <c r="F27" s="564"/>
      <c r="G27" s="564"/>
      <c r="H27" s="564"/>
      <c r="I27" s="564"/>
      <c r="J27" s="565"/>
      <c r="K27" s="203"/>
      <c r="L27" s="203"/>
      <c r="M27" s="203"/>
      <c r="N27" s="203"/>
      <c r="O27" s="203"/>
      <c r="P27" s="192"/>
      <c r="Q27" s="193"/>
      <c r="R27" s="202" t="str">
        <f t="shared" si="1"/>
        <v>【】</v>
      </c>
      <c r="S27" s="563">
        <f t="shared" ref="S27" si="209">B27</f>
        <v>0</v>
      </c>
      <c r="T27" s="564"/>
      <c r="U27" s="564"/>
      <c r="V27" s="564"/>
      <c r="W27" s="564"/>
      <c r="X27" s="564"/>
      <c r="Y27" s="564"/>
      <c r="Z27" s="564"/>
      <c r="AA27" s="565"/>
      <c r="AB27" s="4"/>
      <c r="AC27" s="4"/>
      <c r="AD27" s="4"/>
      <c r="AE27" s="4"/>
      <c r="AF27" s="4"/>
      <c r="AG27" s="260"/>
      <c r="AI27" s="228"/>
      <c r="AJ27" s="228"/>
      <c r="AK27" s="228"/>
      <c r="AL27" s="228"/>
      <c r="AM27" s="228"/>
    </row>
    <row r="28" spans="1:39" ht="19.899999999999999" hidden="1" customHeight="1">
      <c r="A28" s="204">
        <f>'様式4-1'!A28</f>
        <v>0</v>
      </c>
      <c r="B28" s="205" t="s">
        <v>11</v>
      </c>
      <c r="C28" s="206">
        <f>'様式4-1'!C28</f>
        <v>0</v>
      </c>
      <c r="D28" s="206">
        <f>'様式4-1'!D28</f>
        <v>0</v>
      </c>
      <c r="E28" s="205" t="s">
        <v>11</v>
      </c>
      <c r="F28" s="206">
        <f>'様式4-1'!F28</f>
        <v>0</v>
      </c>
      <c r="G28" s="206">
        <f>'様式4-1'!G28</f>
        <v>0</v>
      </c>
      <c r="H28" s="205" t="s">
        <v>11</v>
      </c>
      <c r="I28" s="206">
        <f>'様式4-1'!I28</f>
        <v>0</v>
      </c>
      <c r="J28" s="206">
        <f>'様式4-1'!J28</f>
        <v>0</v>
      </c>
      <c r="K28" s="207">
        <f t="shared" ref="K28" si="210">IF(I28&gt;0,A28*C28*F28*I28,IF(F28&gt;0,A28*C28*F28,A28*C28))</f>
        <v>0</v>
      </c>
      <c r="L28" s="207">
        <f t="shared" ref="L28" si="211">K28-O28</f>
        <v>0</v>
      </c>
      <c r="M28" s="207">
        <f t="shared" ref="M28" si="212">ROUNDDOWN(L28/2,0)</f>
        <v>0</v>
      </c>
      <c r="N28" s="207">
        <f t="shared" ref="N28" si="213">L28-M28</f>
        <v>0</v>
      </c>
      <c r="O28" s="208">
        <f>'様式4-1'!O28</f>
        <v>0</v>
      </c>
      <c r="P28" s="192"/>
      <c r="Q28" s="193"/>
      <c r="R28" s="204">
        <f t="shared" si="1"/>
        <v>0</v>
      </c>
      <c r="S28" s="205" t="s">
        <v>11</v>
      </c>
      <c r="T28" s="206">
        <f t="shared" ref="T28" si="214">C28</f>
        <v>0</v>
      </c>
      <c r="U28" s="206">
        <f t="shared" ref="U28" si="215">D28</f>
        <v>0</v>
      </c>
      <c r="V28" s="205" t="s">
        <v>11</v>
      </c>
      <c r="W28" s="206">
        <f t="shared" ref="W28" si="216">F28</f>
        <v>0</v>
      </c>
      <c r="X28" s="206">
        <f t="shared" ref="X28" si="217">G28</f>
        <v>0</v>
      </c>
      <c r="Y28" s="205" t="s">
        <v>11</v>
      </c>
      <c r="Z28" s="206">
        <f t="shared" ref="Z28" si="218">I28</f>
        <v>0</v>
      </c>
      <c r="AA28" s="206">
        <f t="shared" ref="AA28" si="219">J28</f>
        <v>0</v>
      </c>
      <c r="AB28" s="207">
        <f t="shared" ref="AB28" si="220">IF(Z28&gt;0,R28*T28*W28*Z28,IF(W28&gt;0,R28*T28*W28,R28*T28))</f>
        <v>0</v>
      </c>
      <c r="AC28" s="207">
        <f t="shared" ref="AC28" si="221">AB28-AF28</f>
        <v>0</v>
      </c>
      <c r="AD28" s="207">
        <f t="shared" ref="AD28" si="222">ROUNDDOWN(AC28/2,0)</f>
        <v>0</v>
      </c>
      <c r="AE28" s="207">
        <f t="shared" ref="AE28" si="223">AC28-AD28</f>
        <v>0</v>
      </c>
      <c r="AF28" s="3">
        <f t="shared" ref="AF28" si="224">O28</f>
        <v>0</v>
      </c>
      <c r="AG28" s="261"/>
      <c r="AI28" s="229">
        <f t="shared" ref="AI28" si="225">AB28-K28</f>
        <v>0</v>
      </c>
      <c r="AJ28" s="229">
        <f t="shared" ref="AJ28" si="226">AC28-L28</f>
        <v>0</v>
      </c>
      <c r="AK28" s="229">
        <f t="shared" ref="AK28" si="227">AD28-M28</f>
        <v>0</v>
      </c>
      <c r="AL28" s="229">
        <f t="shared" ref="AL28" si="228">AE28-N28</f>
        <v>0</v>
      </c>
      <c r="AM28" s="229">
        <f t="shared" ref="AM28" si="229">AF28-O28</f>
        <v>0</v>
      </c>
    </row>
    <row r="29" spans="1:39" ht="19.899999999999999" hidden="1" customHeight="1">
      <c r="A29" s="202" t="str">
        <f>'様式4-1'!A29</f>
        <v>【】</v>
      </c>
      <c r="B29" s="563">
        <f>'様式4-1'!B29</f>
        <v>0</v>
      </c>
      <c r="C29" s="564"/>
      <c r="D29" s="564"/>
      <c r="E29" s="564"/>
      <c r="F29" s="564"/>
      <c r="G29" s="564"/>
      <c r="H29" s="564"/>
      <c r="I29" s="564"/>
      <c r="J29" s="565"/>
      <c r="K29" s="203"/>
      <c r="L29" s="203"/>
      <c r="M29" s="203"/>
      <c r="N29" s="203"/>
      <c r="O29" s="203"/>
      <c r="P29" s="192"/>
      <c r="Q29" s="193"/>
      <c r="R29" s="202" t="str">
        <f t="shared" si="1"/>
        <v>【】</v>
      </c>
      <c r="S29" s="563">
        <f t="shared" ref="S29" si="230">B29</f>
        <v>0</v>
      </c>
      <c r="T29" s="564"/>
      <c r="U29" s="564"/>
      <c r="V29" s="564"/>
      <c r="W29" s="564"/>
      <c r="X29" s="564"/>
      <c r="Y29" s="564"/>
      <c r="Z29" s="564"/>
      <c r="AA29" s="565"/>
      <c r="AB29" s="4"/>
      <c r="AC29" s="4"/>
      <c r="AD29" s="4"/>
      <c r="AE29" s="4"/>
      <c r="AF29" s="4"/>
      <c r="AG29" s="260"/>
      <c r="AI29" s="228"/>
      <c r="AJ29" s="228"/>
      <c r="AK29" s="228"/>
      <c r="AL29" s="228"/>
      <c r="AM29" s="228"/>
    </row>
    <row r="30" spans="1:39" ht="19.899999999999999" hidden="1" customHeight="1">
      <c r="A30" s="204">
        <f>'様式4-1'!A30</f>
        <v>0</v>
      </c>
      <c r="B30" s="205" t="s">
        <v>11</v>
      </c>
      <c r="C30" s="206">
        <f>'様式4-1'!C30</f>
        <v>0</v>
      </c>
      <c r="D30" s="206">
        <f>'様式4-1'!D30</f>
        <v>0</v>
      </c>
      <c r="E30" s="205" t="s">
        <v>11</v>
      </c>
      <c r="F30" s="206">
        <f>'様式4-1'!F30</f>
        <v>0</v>
      </c>
      <c r="G30" s="206">
        <f>'様式4-1'!G30</f>
        <v>0</v>
      </c>
      <c r="H30" s="205" t="s">
        <v>11</v>
      </c>
      <c r="I30" s="206">
        <f>'様式4-1'!I30</f>
        <v>0</v>
      </c>
      <c r="J30" s="206">
        <f>'様式4-1'!J30</f>
        <v>0</v>
      </c>
      <c r="K30" s="207">
        <f t="shared" ref="K30" si="231">IF(I30&gt;0,A30*C30*F30*I30,IF(F30&gt;0,A30*C30*F30,A30*C30))</f>
        <v>0</v>
      </c>
      <c r="L30" s="207">
        <f t="shared" ref="L30" si="232">K30-O30</f>
        <v>0</v>
      </c>
      <c r="M30" s="207">
        <f t="shared" ref="M30" si="233">ROUNDDOWN(L30/2,0)</f>
        <v>0</v>
      </c>
      <c r="N30" s="207">
        <f t="shared" ref="N30" si="234">L30-M30</f>
        <v>0</v>
      </c>
      <c r="O30" s="208">
        <f>'様式4-1'!O30</f>
        <v>0</v>
      </c>
      <c r="P30" s="192"/>
      <c r="Q30" s="193"/>
      <c r="R30" s="204">
        <f t="shared" si="1"/>
        <v>0</v>
      </c>
      <c r="S30" s="205" t="s">
        <v>11</v>
      </c>
      <c r="T30" s="206">
        <f t="shared" ref="T30" si="235">C30</f>
        <v>0</v>
      </c>
      <c r="U30" s="206">
        <f t="shared" ref="U30" si="236">D30</f>
        <v>0</v>
      </c>
      <c r="V30" s="205" t="s">
        <v>11</v>
      </c>
      <c r="W30" s="206">
        <f t="shared" ref="W30" si="237">F30</f>
        <v>0</v>
      </c>
      <c r="X30" s="206">
        <f t="shared" ref="X30" si="238">G30</f>
        <v>0</v>
      </c>
      <c r="Y30" s="205" t="s">
        <v>11</v>
      </c>
      <c r="Z30" s="206">
        <f t="shared" ref="Z30" si="239">I30</f>
        <v>0</v>
      </c>
      <c r="AA30" s="206">
        <f t="shared" ref="AA30" si="240">J30</f>
        <v>0</v>
      </c>
      <c r="AB30" s="207">
        <f t="shared" ref="AB30" si="241">IF(Z30&gt;0,R30*T30*W30*Z30,IF(W30&gt;0,R30*T30*W30,R30*T30))</f>
        <v>0</v>
      </c>
      <c r="AC30" s="207">
        <f t="shared" ref="AC30" si="242">AB30-AF30</f>
        <v>0</v>
      </c>
      <c r="AD30" s="207">
        <f t="shared" ref="AD30" si="243">ROUNDDOWN(AC30/2,0)</f>
        <v>0</v>
      </c>
      <c r="AE30" s="207">
        <f t="shared" ref="AE30" si="244">AC30-AD30</f>
        <v>0</v>
      </c>
      <c r="AF30" s="3">
        <f t="shared" ref="AF30" si="245">O30</f>
        <v>0</v>
      </c>
      <c r="AG30" s="261"/>
      <c r="AI30" s="229">
        <f t="shared" ref="AI30" si="246">AB30-K30</f>
        <v>0</v>
      </c>
      <c r="AJ30" s="229">
        <f t="shared" ref="AJ30" si="247">AC30-L30</f>
        <v>0</v>
      </c>
      <c r="AK30" s="229">
        <f t="shared" ref="AK30" si="248">AD30-M30</f>
        <v>0</v>
      </c>
      <c r="AL30" s="229">
        <f t="shared" ref="AL30" si="249">AE30-N30</f>
        <v>0</v>
      </c>
      <c r="AM30" s="229">
        <f t="shared" ref="AM30" si="250">AF30-O30</f>
        <v>0</v>
      </c>
    </row>
    <row r="31" spans="1:39" ht="19.899999999999999" hidden="1" customHeight="1">
      <c r="A31" s="202" t="str">
        <f>'様式4-1'!A31</f>
        <v>【】</v>
      </c>
      <c r="B31" s="563">
        <f>'様式4-1'!B31</f>
        <v>0</v>
      </c>
      <c r="C31" s="564"/>
      <c r="D31" s="564"/>
      <c r="E31" s="564"/>
      <c r="F31" s="564"/>
      <c r="G31" s="564"/>
      <c r="H31" s="564"/>
      <c r="I31" s="564"/>
      <c r="J31" s="565"/>
      <c r="K31" s="203"/>
      <c r="L31" s="203"/>
      <c r="M31" s="203"/>
      <c r="N31" s="203"/>
      <c r="O31" s="203"/>
      <c r="P31" s="192"/>
      <c r="Q31" s="193"/>
      <c r="R31" s="202" t="str">
        <f t="shared" si="1"/>
        <v>【】</v>
      </c>
      <c r="S31" s="563">
        <f t="shared" ref="S31" si="251">B31</f>
        <v>0</v>
      </c>
      <c r="T31" s="564"/>
      <c r="U31" s="564"/>
      <c r="V31" s="564"/>
      <c r="W31" s="564"/>
      <c r="X31" s="564"/>
      <c r="Y31" s="564"/>
      <c r="Z31" s="564"/>
      <c r="AA31" s="565"/>
      <c r="AB31" s="4"/>
      <c r="AC31" s="4"/>
      <c r="AD31" s="4"/>
      <c r="AE31" s="4"/>
      <c r="AF31" s="4"/>
      <c r="AG31" s="260"/>
      <c r="AI31" s="228"/>
      <c r="AJ31" s="228"/>
      <c r="AK31" s="228"/>
      <c r="AL31" s="228"/>
      <c r="AM31" s="228"/>
    </row>
    <row r="32" spans="1:39" ht="19.899999999999999" hidden="1" customHeight="1">
      <c r="A32" s="204">
        <f>'様式4-1'!A32</f>
        <v>0</v>
      </c>
      <c r="B32" s="205" t="s">
        <v>11</v>
      </c>
      <c r="C32" s="206">
        <f>'様式4-1'!C32</f>
        <v>0</v>
      </c>
      <c r="D32" s="206">
        <f>'様式4-1'!D32</f>
        <v>0</v>
      </c>
      <c r="E32" s="205" t="s">
        <v>11</v>
      </c>
      <c r="F32" s="206">
        <f>'様式4-1'!F32</f>
        <v>0</v>
      </c>
      <c r="G32" s="206">
        <f>'様式4-1'!G32</f>
        <v>0</v>
      </c>
      <c r="H32" s="205" t="s">
        <v>11</v>
      </c>
      <c r="I32" s="206">
        <f>'様式4-1'!I32</f>
        <v>0</v>
      </c>
      <c r="J32" s="206">
        <f>'様式4-1'!J32</f>
        <v>0</v>
      </c>
      <c r="K32" s="207">
        <f t="shared" ref="K32" si="252">IF(I32&gt;0,A32*C32*F32*I32,IF(F32&gt;0,A32*C32*F32,A32*C32))</f>
        <v>0</v>
      </c>
      <c r="L32" s="207">
        <f t="shared" ref="L32" si="253">K32-O32</f>
        <v>0</v>
      </c>
      <c r="M32" s="207">
        <f t="shared" ref="M32" si="254">ROUNDDOWN(L32/2,0)</f>
        <v>0</v>
      </c>
      <c r="N32" s="207">
        <f t="shared" ref="N32" si="255">L32-M32</f>
        <v>0</v>
      </c>
      <c r="O32" s="208">
        <f>'様式4-1'!O32</f>
        <v>0</v>
      </c>
      <c r="P32" s="192"/>
      <c r="Q32" s="193"/>
      <c r="R32" s="204">
        <f t="shared" si="1"/>
        <v>0</v>
      </c>
      <c r="S32" s="205" t="s">
        <v>11</v>
      </c>
      <c r="T32" s="206">
        <f t="shared" ref="T32" si="256">C32</f>
        <v>0</v>
      </c>
      <c r="U32" s="206">
        <f t="shared" ref="U32" si="257">D32</f>
        <v>0</v>
      </c>
      <c r="V32" s="205" t="s">
        <v>11</v>
      </c>
      <c r="W32" s="206">
        <f t="shared" ref="W32" si="258">F32</f>
        <v>0</v>
      </c>
      <c r="X32" s="206">
        <f t="shared" ref="X32" si="259">G32</f>
        <v>0</v>
      </c>
      <c r="Y32" s="205" t="s">
        <v>11</v>
      </c>
      <c r="Z32" s="206">
        <f t="shared" ref="Z32" si="260">I32</f>
        <v>0</v>
      </c>
      <c r="AA32" s="206">
        <f t="shared" ref="AA32" si="261">J32</f>
        <v>0</v>
      </c>
      <c r="AB32" s="207">
        <f t="shared" ref="AB32" si="262">IF(Z32&gt;0,R32*T32*W32*Z32,IF(W32&gt;0,R32*T32*W32,R32*T32))</f>
        <v>0</v>
      </c>
      <c r="AC32" s="207">
        <f t="shared" ref="AC32" si="263">AB32-AF32</f>
        <v>0</v>
      </c>
      <c r="AD32" s="207">
        <f t="shared" ref="AD32" si="264">ROUNDDOWN(AC32/2,0)</f>
        <v>0</v>
      </c>
      <c r="AE32" s="207">
        <f t="shared" ref="AE32" si="265">AC32-AD32</f>
        <v>0</v>
      </c>
      <c r="AF32" s="3">
        <f t="shared" ref="AF32" si="266">O32</f>
        <v>0</v>
      </c>
      <c r="AG32" s="261"/>
      <c r="AI32" s="229">
        <f t="shared" ref="AI32" si="267">AB32-K32</f>
        <v>0</v>
      </c>
      <c r="AJ32" s="229">
        <f t="shared" ref="AJ32" si="268">AC32-L32</f>
        <v>0</v>
      </c>
      <c r="AK32" s="229">
        <f t="shared" ref="AK32" si="269">AD32-M32</f>
        <v>0</v>
      </c>
      <c r="AL32" s="229">
        <f t="shared" ref="AL32" si="270">AE32-N32</f>
        <v>0</v>
      </c>
      <c r="AM32" s="229">
        <f t="shared" ref="AM32" si="271">AF32-O32</f>
        <v>0</v>
      </c>
    </row>
    <row r="33" spans="1:39" ht="19.899999999999999" hidden="1" customHeight="1">
      <c r="A33" s="202" t="str">
        <f>'様式4-1'!A33</f>
        <v>【】</v>
      </c>
      <c r="B33" s="563">
        <f>'様式4-1'!B33</f>
        <v>0</v>
      </c>
      <c r="C33" s="564"/>
      <c r="D33" s="564"/>
      <c r="E33" s="564"/>
      <c r="F33" s="564"/>
      <c r="G33" s="564"/>
      <c r="H33" s="564"/>
      <c r="I33" s="564"/>
      <c r="J33" s="565"/>
      <c r="K33" s="203"/>
      <c r="L33" s="203"/>
      <c r="M33" s="203"/>
      <c r="N33" s="203"/>
      <c r="O33" s="203"/>
      <c r="P33" s="192"/>
      <c r="Q33" s="193"/>
      <c r="R33" s="202" t="str">
        <f t="shared" si="1"/>
        <v>【】</v>
      </c>
      <c r="S33" s="563">
        <f t="shared" ref="S33" si="272">B33</f>
        <v>0</v>
      </c>
      <c r="T33" s="564"/>
      <c r="U33" s="564"/>
      <c r="V33" s="564"/>
      <c r="W33" s="564"/>
      <c r="X33" s="564"/>
      <c r="Y33" s="564"/>
      <c r="Z33" s="564"/>
      <c r="AA33" s="565"/>
      <c r="AB33" s="4"/>
      <c r="AC33" s="4"/>
      <c r="AD33" s="4"/>
      <c r="AE33" s="4"/>
      <c r="AF33" s="4"/>
      <c r="AG33" s="260"/>
      <c r="AI33" s="228"/>
      <c r="AJ33" s="228"/>
      <c r="AK33" s="228"/>
      <c r="AL33" s="228"/>
      <c r="AM33" s="228"/>
    </row>
    <row r="34" spans="1:39" ht="19.899999999999999" hidden="1" customHeight="1">
      <c r="A34" s="204">
        <f>'様式4-1'!A34</f>
        <v>0</v>
      </c>
      <c r="B34" s="205" t="s">
        <v>11</v>
      </c>
      <c r="C34" s="206">
        <f>'様式4-1'!C34</f>
        <v>0</v>
      </c>
      <c r="D34" s="206">
        <f>'様式4-1'!D34</f>
        <v>0</v>
      </c>
      <c r="E34" s="205" t="s">
        <v>11</v>
      </c>
      <c r="F34" s="206">
        <f>'様式4-1'!F34</f>
        <v>0</v>
      </c>
      <c r="G34" s="206">
        <f>'様式4-1'!G34</f>
        <v>0</v>
      </c>
      <c r="H34" s="205" t="s">
        <v>11</v>
      </c>
      <c r="I34" s="206">
        <f>'様式4-1'!I34</f>
        <v>0</v>
      </c>
      <c r="J34" s="206">
        <f>'様式4-1'!J34</f>
        <v>0</v>
      </c>
      <c r="K34" s="207">
        <f t="shared" ref="K34" si="273">IF(I34&gt;0,A34*C34*F34*I34,IF(F34&gt;0,A34*C34*F34,A34*C34))</f>
        <v>0</v>
      </c>
      <c r="L34" s="207">
        <f t="shared" ref="L34" si="274">K34-O34</f>
        <v>0</v>
      </c>
      <c r="M34" s="207">
        <f t="shared" ref="M34" si="275">ROUNDDOWN(L34/2,0)</f>
        <v>0</v>
      </c>
      <c r="N34" s="207">
        <f t="shared" ref="N34" si="276">L34-M34</f>
        <v>0</v>
      </c>
      <c r="O34" s="208">
        <f>'様式4-1'!O34</f>
        <v>0</v>
      </c>
      <c r="P34" s="192"/>
      <c r="Q34" s="193"/>
      <c r="R34" s="204">
        <f t="shared" si="1"/>
        <v>0</v>
      </c>
      <c r="S34" s="205" t="s">
        <v>11</v>
      </c>
      <c r="T34" s="206">
        <f t="shared" ref="T34:U34" si="277">C34</f>
        <v>0</v>
      </c>
      <c r="U34" s="206">
        <f t="shared" si="277"/>
        <v>0</v>
      </c>
      <c r="V34" s="205" t="s">
        <v>11</v>
      </c>
      <c r="W34" s="206">
        <f t="shared" ref="W34:X34" si="278">F34</f>
        <v>0</v>
      </c>
      <c r="X34" s="206">
        <f t="shared" si="278"/>
        <v>0</v>
      </c>
      <c r="Y34" s="205" t="s">
        <v>11</v>
      </c>
      <c r="Z34" s="206">
        <f t="shared" ref="Z34:AA34" si="279">I34</f>
        <v>0</v>
      </c>
      <c r="AA34" s="206">
        <f t="shared" si="279"/>
        <v>0</v>
      </c>
      <c r="AB34" s="207">
        <f t="shared" ref="AB34" si="280">IF(Z34&gt;0,R34*T34*W34*Z34,IF(W34&gt;0,R34*T34*W34,R34*T34))</f>
        <v>0</v>
      </c>
      <c r="AC34" s="207">
        <f t="shared" ref="AC34" si="281">AB34-AF34</f>
        <v>0</v>
      </c>
      <c r="AD34" s="207">
        <f t="shared" ref="AD34" si="282">ROUNDDOWN(AC34/2,0)</f>
        <v>0</v>
      </c>
      <c r="AE34" s="207">
        <f t="shared" ref="AE34" si="283">AC34-AD34</f>
        <v>0</v>
      </c>
      <c r="AF34" s="3">
        <f t="shared" ref="AF34" si="284">O34</f>
        <v>0</v>
      </c>
      <c r="AG34" s="261"/>
      <c r="AI34" s="229">
        <f t="shared" ref="AI34" si="285">AB34-K34</f>
        <v>0</v>
      </c>
      <c r="AJ34" s="229">
        <f t="shared" ref="AJ34" si="286">AC34-L34</f>
        <v>0</v>
      </c>
      <c r="AK34" s="229">
        <f t="shared" ref="AK34" si="287">AD34-M34</f>
        <v>0</v>
      </c>
      <c r="AL34" s="229">
        <f t="shared" ref="AL34" si="288">AE34-N34</f>
        <v>0</v>
      </c>
      <c r="AM34" s="229">
        <f t="shared" ref="AM34" si="289">AF34-O34</f>
        <v>0</v>
      </c>
    </row>
    <row r="35" spans="1:39" ht="19.899999999999999" customHeight="1">
      <c r="A35" s="382" t="s">
        <v>33</v>
      </c>
      <c r="B35" s="389"/>
      <c r="C35" s="389"/>
      <c r="D35" s="389"/>
      <c r="E35" s="389"/>
      <c r="F35" s="389"/>
      <c r="G35" s="389"/>
      <c r="H35" s="389"/>
      <c r="I35" s="389"/>
      <c r="J35" s="566"/>
      <c r="K35" s="209">
        <f>SUM(K5:K34)</f>
        <v>1025000</v>
      </c>
      <c r="L35" s="209">
        <f t="shared" ref="L35:O35" si="290">SUM(L5:L34)</f>
        <v>1025000</v>
      </c>
      <c r="M35" s="209">
        <f t="shared" si="290"/>
        <v>512500</v>
      </c>
      <c r="N35" s="209">
        <f t="shared" si="290"/>
        <v>512500</v>
      </c>
      <c r="O35" s="209">
        <f t="shared" si="290"/>
        <v>0</v>
      </c>
      <c r="P35" s="192"/>
      <c r="Q35" s="193"/>
      <c r="R35" s="330" t="s">
        <v>33</v>
      </c>
      <c r="S35" s="357"/>
      <c r="T35" s="357"/>
      <c r="U35" s="357"/>
      <c r="V35" s="357"/>
      <c r="W35" s="357"/>
      <c r="X35" s="357"/>
      <c r="Y35" s="357"/>
      <c r="Z35" s="357"/>
      <c r="AA35" s="358"/>
      <c r="AB35" s="11">
        <f>SUM(AB5:AB34)</f>
        <v>999900</v>
      </c>
      <c r="AC35" s="11">
        <f t="shared" ref="AC35:AF35" si="291">SUM(AC5:AC34)</f>
        <v>999900</v>
      </c>
      <c r="AD35" s="11">
        <f t="shared" si="291"/>
        <v>499950</v>
      </c>
      <c r="AE35" s="11">
        <f t="shared" si="291"/>
        <v>499950</v>
      </c>
      <c r="AF35" s="11">
        <f t="shared" si="291"/>
        <v>0</v>
      </c>
      <c r="AG35" s="86"/>
      <c r="AH35" s="267"/>
      <c r="AI35" s="249">
        <f>SUM(AI5:AI34)</f>
        <v>-25100</v>
      </c>
      <c r="AJ35" s="249">
        <f t="shared" ref="AJ35:AM35" si="292">SUM(AJ5:AJ34)</f>
        <v>-25100</v>
      </c>
      <c r="AK35" s="249">
        <f t="shared" si="292"/>
        <v>-12550</v>
      </c>
      <c r="AL35" s="249">
        <f t="shared" si="292"/>
        <v>-12550</v>
      </c>
      <c r="AM35" s="249">
        <f t="shared" si="292"/>
        <v>0</v>
      </c>
    </row>
    <row r="36" spans="1:39" ht="19.899999999999999" customHeight="1">
      <c r="A36" s="210"/>
      <c r="B36" s="210"/>
      <c r="C36" s="210"/>
      <c r="D36" s="210"/>
      <c r="E36" s="210"/>
      <c r="F36" s="210"/>
      <c r="G36" s="210"/>
      <c r="H36" s="210"/>
      <c r="I36" s="210"/>
      <c r="J36" s="210"/>
      <c r="K36" s="210"/>
      <c r="L36" s="210"/>
      <c r="M36" s="210"/>
      <c r="N36" s="210"/>
      <c r="O36" s="210"/>
      <c r="P36" s="192"/>
      <c r="Q36" s="193"/>
    </row>
    <row r="37" spans="1:39" ht="19.899999999999999" customHeight="1">
      <c r="A37" s="211" t="s">
        <v>35</v>
      </c>
      <c r="B37" s="210"/>
      <c r="C37" s="210"/>
      <c r="D37" s="210"/>
      <c r="E37" s="210"/>
      <c r="F37" s="210"/>
      <c r="G37" s="210"/>
      <c r="H37" s="210"/>
      <c r="I37" s="210"/>
      <c r="J37" s="210"/>
      <c r="K37" s="210"/>
      <c r="L37" s="210"/>
      <c r="M37" s="210"/>
      <c r="N37" s="210"/>
      <c r="O37" s="210"/>
      <c r="P37" s="192"/>
      <c r="Q37" s="193"/>
      <c r="R37" s="12" t="s">
        <v>35</v>
      </c>
      <c r="AI37" s="560" t="s">
        <v>319</v>
      </c>
      <c r="AJ37" s="561"/>
      <c r="AK37" s="561"/>
      <c r="AL37" s="561"/>
      <c r="AM37" s="562"/>
    </row>
    <row r="38" spans="1:39" ht="19.899999999999999" customHeight="1">
      <c r="A38" s="351" t="s">
        <v>8</v>
      </c>
      <c r="B38" s="352"/>
      <c r="C38" s="352"/>
      <c r="D38" s="352"/>
      <c r="E38" s="352"/>
      <c r="F38" s="352"/>
      <c r="G38" s="352"/>
      <c r="H38" s="352"/>
      <c r="I38" s="352"/>
      <c r="J38" s="567"/>
      <c r="K38" s="323" t="s">
        <v>12</v>
      </c>
      <c r="L38" s="359" t="s">
        <v>13</v>
      </c>
      <c r="M38" s="359"/>
      <c r="N38" s="359"/>
      <c r="O38" s="146" t="s">
        <v>16</v>
      </c>
      <c r="P38" s="192"/>
      <c r="Q38" s="193"/>
      <c r="R38" s="351" t="s">
        <v>8</v>
      </c>
      <c r="S38" s="352"/>
      <c r="T38" s="352"/>
      <c r="U38" s="352"/>
      <c r="V38" s="352"/>
      <c r="W38" s="352"/>
      <c r="X38" s="352"/>
      <c r="Y38" s="352"/>
      <c r="Z38" s="352"/>
      <c r="AA38" s="353"/>
      <c r="AB38" s="323" t="s">
        <v>12</v>
      </c>
      <c r="AC38" s="359" t="s">
        <v>13</v>
      </c>
      <c r="AD38" s="359"/>
      <c r="AE38" s="359"/>
      <c r="AF38" s="146" t="s">
        <v>16</v>
      </c>
      <c r="AG38" s="85"/>
      <c r="AH38" s="364" t="s">
        <v>438</v>
      </c>
      <c r="AI38" s="359" t="s">
        <v>12</v>
      </c>
      <c r="AJ38" s="359" t="s">
        <v>13</v>
      </c>
      <c r="AK38" s="359"/>
      <c r="AL38" s="359"/>
      <c r="AM38" s="219" t="s">
        <v>16</v>
      </c>
    </row>
    <row r="39" spans="1:39" ht="19.899999999999999" customHeight="1">
      <c r="A39" s="354"/>
      <c r="B39" s="355"/>
      <c r="C39" s="355"/>
      <c r="D39" s="355"/>
      <c r="E39" s="355"/>
      <c r="F39" s="355"/>
      <c r="G39" s="355"/>
      <c r="H39" s="355"/>
      <c r="I39" s="355"/>
      <c r="J39" s="568"/>
      <c r="K39" s="323"/>
      <c r="L39" s="146" t="s">
        <v>17</v>
      </c>
      <c r="M39" s="146" t="s">
        <v>14</v>
      </c>
      <c r="N39" s="359" t="s">
        <v>15</v>
      </c>
      <c r="O39" s="359"/>
      <c r="P39" s="192"/>
      <c r="Q39" s="193"/>
      <c r="R39" s="354"/>
      <c r="S39" s="355"/>
      <c r="T39" s="355"/>
      <c r="U39" s="355"/>
      <c r="V39" s="355"/>
      <c r="W39" s="355"/>
      <c r="X39" s="355"/>
      <c r="Y39" s="355"/>
      <c r="Z39" s="355"/>
      <c r="AA39" s="356"/>
      <c r="AB39" s="323"/>
      <c r="AC39" s="146" t="s">
        <v>17</v>
      </c>
      <c r="AD39" s="146" t="s">
        <v>14</v>
      </c>
      <c r="AE39" s="359" t="s">
        <v>15</v>
      </c>
      <c r="AF39" s="359"/>
      <c r="AG39" s="85"/>
      <c r="AH39" s="572"/>
      <c r="AI39" s="359"/>
      <c r="AJ39" s="219" t="s">
        <v>17</v>
      </c>
      <c r="AK39" s="219" t="s">
        <v>14</v>
      </c>
      <c r="AL39" s="359" t="s">
        <v>15</v>
      </c>
      <c r="AM39" s="359"/>
    </row>
    <row r="40" spans="1:39" ht="19.899999999999999" customHeight="1">
      <c r="A40" s="202" t="str">
        <f>'様式4-1'!A40</f>
        <v>【役務費】</v>
      </c>
      <c r="B40" s="563" t="str">
        <f>'様式4-1'!B40</f>
        <v>抗菌等清掃</v>
      </c>
      <c r="C40" s="564"/>
      <c r="D40" s="564"/>
      <c r="E40" s="564"/>
      <c r="F40" s="564"/>
      <c r="G40" s="564"/>
      <c r="H40" s="564"/>
      <c r="I40" s="564"/>
      <c r="J40" s="565"/>
      <c r="K40" s="203"/>
      <c r="L40" s="203"/>
      <c r="M40" s="203"/>
      <c r="N40" s="203"/>
      <c r="O40" s="203"/>
      <c r="P40" s="192"/>
      <c r="Q40" s="193"/>
      <c r="R40" s="202" t="str">
        <f t="shared" ref="R40:R69" si="293">A40</f>
        <v>【役務費】</v>
      </c>
      <c r="S40" s="563" t="str">
        <f t="shared" ref="S40" si="294">B40</f>
        <v>抗菌等清掃</v>
      </c>
      <c r="T40" s="564"/>
      <c r="U40" s="564"/>
      <c r="V40" s="564"/>
      <c r="W40" s="564"/>
      <c r="X40" s="564"/>
      <c r="Y40" s="564"/>
      <c r="Z40" s="564"/>
      <c r="AA40" s="565"/>
      <c r="AB40" s="4"/>
      <c r="AC40" s="4"/>
      <c r="AD40" s="4"/>
      <c r="AE40" s="4"/>
      <c r="AF40" s="4"/>
      <c r="AG40" s="260"/>
      <c r="AH40" s="254"/>
      <c r="AI40" s="228"/>
      <c r="AJ40" s="228"/>
      <c r="AK40" s="228"/>
      <c r="AL40" s="228"/>
      <c r="AM40" s="228"/>
    </row>
    <row r="41" spans="1:39" ht="19.899999999999999" customHeight="1">
      <c r="A41" s="204">
        <f>'様式4-1'!A41</f>
        <v>1000000</v>
      </c>
      <c r="B41" s="205" t="s">
        <v>11</v>
      </c>
      <c r="C41" s="206">
        <f>'様式4-1'!C41</f>
        <v>1</v>
      </c>
      <c r="D41" s="206" t="str">
        <f>'様式4-1'!D41</f>
        <v>式</v>
      </c>
      <c r="E41" s="205" t="s">
        <v>11</v>
      </c>
      <c r="F41" s="206">
        <f>'様式4-1'!F41</f>
        <v>0</v>
      </c>
      <c r="G41" s="206">
        <f>'様式4-1'!G41</f>
        <v>0</v>
      </c>
      <c r="H41" s="205" t="s">
        <v>11</v>
      </c>
      <c r="I41" s="206">
        <f>'様式4-1'!I41</f>
        <v>0</v>
      </c>
      <c r="J41" s="206">
        <f>'様式4-1'!J41</f>
        <v>0</v>
      </c>
      <c r="K41" s="207">
        <f t="shared" ref="K41" si="295">IF(I41&gt;0,A41*C41*F41*I41,IF(F41&gt;0,A41*C41*F41,A41*C41))</f>
        <v>1000000</v>
      </c>
      <c r="L41" s="207">
        <f t="shared" ref="L41" si="296">K41-O41</f>
        <v>1000000</v>
      </c>
      <c r="M41" s="207">
        <f t="shared" ref="M41" si="297">ROUNDDOWN(L41/2,0)</f>
        <v>500000</v>
      </c>
      <c r="N41" s="207">
        <f t="shared" ref="N41" si="298">L41-M41</f>
        <v>500000</v>
      </c>
      <c r="O41" s="208">
        <f>'様式4-1'!O41</f>
        <v>0</v>
      </c>
      <c r="P41" s="192"/>
      <c r="Q41" s="193"/>
      <c r="R41" s="204">
        <f t="shared" si="293"/>
        <v>1000000</v>
      </c>
      <c r="S41" s="205" t="s">
        <v>11</v>
      </c>
      <c r="T41" s="206">
        <f t="shared" ref="T41" si="299">C41</f>
        <v>1</v>
      </c>
      <c r="U41" s="206" t="str">
        <f t="shared" ref="U41" si="300">D41</f>
        <v>式</v>
      </c>
      <c r="V41" s="205" t="s">
        <v>11</v>
      </c>
      <c r="W41" s="206">
        <f t="shared" ref="W41" si="301">F41</f>
        <v>0</v>
      </c>
      <c r="X41" s="206">
        <f t="shared" ref="X41" si="302">G41</f>
        <v>0</v>
      </c>
      <c r="Y41" s="205" t="s">
        <v>11</v>
      </c>
      <c r="Z41" s="206">
        <f t="shared" ref="Z41" si="303">I41</f>
        <v>0</v>
      </c>
      <c r="AA41" s="206">
        <f t="shared" ref="AA41" si="304">J41</f>
        <v>0</v>
      </c>
      <c r="AB41" s="207">
        <f t="shared" ref="AB41" si="305">IF(Z41&gt;0,R41*T41*W41*Z41,IF(W41&gt;0,R41*T41*W41,R41*T41))</f>
        <v>1000000</v>
      </c>
      <c r="AC41" s="207">
        <f t="shared" ref="AC41" si="306">AB41-AF41</f>
        <v>1000000</v>
      </c>
      <c r="AD41" s="207">
        <f t="shared" ref="AD41" si="307">ROUNDDOWN(AC41/2,0)</f>
        <v>500000</v>
      </c>
      <c r="AE41" s="207">
        <f t="shared" ref="AE41" si="308">AC41-AD41</f>
        <v>500000</v>
      </c>
      <c r="AF41" s="3">
        <f t="shared" ref="AF41" si="309">O41</f>
        <v>0</v>
      </c>
      <c r="AG41" s="261"/>
      <c r="AH41" s="255" t="str">
        <f>IF(AB41&gt;=1000000,"相見積書提出必要",IF(AB41&gt;=100000,"見積書提出必要",""))</f>
        <v>相見積書提出必要</v>
      </c>
      <c r="AI41" s="229">
        <f>AB41-K41</f>
        <v>0</v>
      </c>
      <c r="AJ41" s="229">
        <f t="shared" ref="AJ41" si="310">AC41-L41</f>
        <v>0</v>
      </c>
      <c r="AK41" s="229">
        <f t="shared" ref="AK41" si="311">AD41-M41</f>
        <v>0</v>
      </c>
      <c r="AL41" s="229">
        <f t="shared" ref="AL41" si="312">AE41-N41</f>
        <v>0</v>
      </c>
      <c r="AM41" s="229">
        <f t="shared" ref="AM41" si="313">AF41-O41</f>
        <v>0</v>
      </c>
    </row>
    <row r="42" spans="1:39" ht="19.899999999999999" customHeight="1">
      <c r="A42" s="202" t="str">
        <f>'様式4-1'!A42</f>
        <v>【役務費】</v>
      </c>
      <c r="B42" s="563" t="str">
        <f>'様式4-1'!B42</f>
        <v>オンラインチケットシステム導入</v>
      </c>
      <c r="C42" s="564"/>
      <c r="D42" s="564"/>
      <c r="E42" s="564"/>
      <c r="F42" s="564"/>
      <c r="G42" s="564"/>
      <c r="H42" s="564"/>
      <c r="I42" s="564"/>
      <c r="J42" s="565"/>
      <c r="K42" s="203"/>
      <c r="L42" s="203"/>
      <c r="M42" s="203"/>
      <c r="N42" s="203"/>
      <c r="O42" s="203"/>
      <c r="P42" s="192"/>
      <c r="Q42" s="193"/>
      <c r="R42" s="202" t="str">
        <f t="shared" si="293"/>
        <v>【役務費】</v>
      </c>
      <c r="S42" s="563" t="str">
        <f t="shared" ref="S42" si="314">B42</f>
        <v>オンラインチケットシステム導入</v>
      </c>
      <c r="T42" s="564"/>
      <c r="U42" s="564"/>
      <c r="V42" s="564"/>
      <c r="W42" s="564"/>
      <c r="X42" s="564"/>
      <c r="Y42" s="564"/>
      <c r="Z42" s="564"/>
      <c r="AA42" s="565"/>
      <c r="AB42" s="4"/>
      <c r="AC42" s="4"/>
      <c r="AD42" s="4"/>
      <c r="AE42" s="4"/>
      <c r="AF42" s="4"/>
      <c r="AG42" s="260"/>
      <c r="AH42" s="254"/>
      <c r="AI42" s="228"/>
      <c r="AJ42" s="228"/>
      <c r="AK42" s="228"/>
      <c r="AL42" s="228"/>
      <c r="AM42" s="228"/>
    </row>
    <row r="43" spans="1:39" ht="19.899999999999999" customHeight="1">
      <c r="A43" s="204">
        <f>'様式4-1'!A43</f>
        <v>1000000</v>
      </c>
      <c r="B43" s="205" t="s">
        <v>11</v>
      </c>
      <c r="C43" s="206">
        <f>'様式4-1'!C43</f>
        <v>1</v>
      </c>
      <c r="D43" s="206" t="str">
        <f>'様式4-1'!D43</f>
        <v>式</v>
      </c>
      <c r="E43" s="205" t="s">
        <v>11</v>
      </c>
      <c r="F43" s="206">
        <f>'様式4-1'!F43</f>
        <v>0</v>
      </c>
      <c r="G43" s="206">
        <f>'様式4-1'!G43</f>
        <v>0</v>
      </c>
      <c r="H43" s="205" t="s">
        <v>11</v>
      </c>
      <c r="I43" s="206">
        <f>'様式4-1'!I43</f>
        <v>0</v>
      </c>
      <c r="J43" s="206">
        <f>'様式4-1'!J43</f>
        <v>0</v>
      </c>
      <c r="K43" s="207">
        <f t="shared" ref="K43" si="315">IF(I43&gt;0,A43*C43*F43*I43,IF(F43&gt;0,A43*C43*F43,A43*C43))</f>
        <v>1000000</v>
      </c>
      <c r="L43" s="207">
        <f t="shared" ref="L43" si="316">K43-O43</f>
        <v>1000000</v>
      </c>
      <c r="M43" s="207">
        <f t="shared" ref="M43" si="317">ROUNDDOWN(L43/2,0)</f>
        <v>500000</v>
      </c>
      <c r="N43" s="207">
        <f t="shared" ref="N43" si="318">L43-M43</f>
        <v>500000</v>
      </c>
      <c r="O43" s="208">
        <f>'様式4-1'!O43</f>
        <v>0</v>
      </c>
      <c r="P43" s="192"/>
      <c r="Q43" s="193"/>
      <c r="R43" s="204">
        <v>1000000</v>
      </c>
      <c r="S43" s="205" t="s">
        <v>11</v>
      </c>
      <c r="T43" s="206">
        <f t="shared" ref="T43" si="319">C43</f>
        <v>1</v>
      </c>
      <c r="U43" s="206" t="str">
        <f t="shared" ref="U43" si="320">D43</f>
        <v>式</v>
      </c>
      <c r="V43" s="205" t="s">
        <v>11</v>
      </c>
      <c r="W43" s="206">
        <f t="shared" ref="W43" si="321">F43</f>
        <v>0</v>
      </c>
      <c r="X43" s="206">
        <f t="shared" ref="X43" si="322">G43</f>
        <v>0</v>
      </c>
      <c r="Y43" s="205" t="s">
        <v>11</v>
      </c>
      <c r="Z43" s="206">
        <f t="shared" ref="Z43" si="323">I43</f>
        <v>0</v>
      </c>
      <c r="AA43" s="206">
        <f t="shared" ref="AA43" si="324">J43</f>
        <v>0</v>
      </c>
      <c r="AB43" s="207">
        <f t="shared" ref="AB43" si="325">IF(Z43&gt;0,R43*T43*W43*Z43,IF(W43&gt;0,R43*T43*W43,R43*T43))</f>
        <v>1000000</v>
      </c>
      <c r="AC43" s="207">
        <f t="shared" ref="AC43" si="326">AB43-AF43</f>
        <v>1000000</v>
      </c>
      <c r="AD43" s="207">
        <f t="shared" ref="AD43" si="327">ROUNDDOWN(AC43/2,0)</f>
        <v>500000</v>
      </c>
      <c r="AE43" s="207">
        <f t="shared" ref="AE43" si="328">AC43-AD43</f>
        <v>500000</v>
      </c>
      <c r="AF43" s="3">
        <f t="shared" ref="AF43" si="329">O43</f>
        <v>0</v>
      </c>
      <c r="AG43" s="261"/>
      <c r="AH43" s="255" t="str">
        <f>IF(AB43&gt;=1000000,"相見積書提出必要",IF(AB43&gt;=100000,"見積書提出必要",""))</f>
        <v>相見積書提出必要</v>
      </c>
      <c r="AI43" s="229">
        <f t="shared" ref="AI43" si="330">AB43-K43</f>
        <v>0</v>
      </c>
      <c r="AJ43" s="229">
        <f t="shared" ref="AJ43" si="331">AC43-L43</f>
        <v>0</v>
      </c>
      <c r="AK43" s="229">
        <f t="shared" ref="AK43" si="332">AD43-M43</f>
        <v>0</v>
      </c>
      <c r="AL43" s="229">
        <f t="shared" ref="AL43" si="333">AE43-N43</f>
        <v>0</v>
      </c>
      <c r="AM43" s="229">
        <f t="shared" ref="AM43" si="334">AF43-O43</f>
        <v>0</v>
      </c>
    </row>
    <row r="44" spans="1:39" ht="19.899999999999999" customHeight="1">
      <c r="A44" s="202" t="str">
        <f>'様式4-1'!A44</f>
        <v>【役務費】</v>
      </c>
      <c r="B44" s="563" t="str">
        <f>'様式4-1'!B44</f>
        <v>キャッシュレス決済システム導入</v>
      </c>
      <c r="C44" s="564"/>
      <c r="D44" s="564"/>
      <c r="E44" s="564"/>
      <c r="F44" s="564"/>
      <c r="G44" s="564"/>
      <c r="H44" s="564"/>
      <c r="I44" s="564"/>
      <c r="J44" s="565"/>
      <c r="K44" s="203"/>
      <c r="L44" s="203"/>
      <c r="M44" s="203"/>
      <c r="N44" s="203"/>
      <c r="O44" s="203"/>
      <c r="P44" s="192"/>
      <c r="Q44" s="193"/>
      <c r="R44" s="202" t="str">
        <f t="shared" si="293"/>
        <v>【役務費】</v>
      </c>
      <c r="S44" s="563" t="str">
        <f t="shared" ref="S44" si="335">B44</f>
        <v>キャッシュレス決済システム導入</v>
      </c>
      <c r="T44" s="564"/>
      <c r="U44" s="564"/>
      <c r="V44" s="564"/>
      <c r="W44" s="564"/>
      <c r="X44" s="564"/>
      <c r="Y44" s="564"/>
      <c r="Z44" s="564"/>
      <c r="AA44" s="565"/>
      <c r="AB44" s="4"/>
      <c r="AC44" s="4"/>
      <c r="AD44" s="4"/>
      <c r="AE44" s="4"/>
      <c r="AF44" s="4"/>
      <c r="AG44" s="260"/>
      <c r="AH44" s="254"/>
      <c r="AI44" s="228"/>
      <c r="AJ44" s="228"/>
      <c r="AK44" s="228"/>
      <c r="AL44" s="228"/>
      <c r="AM44" s="228"/>
    </row>
    <row r="45" spans="1:39" ht="19.899999999999999" customHeight="1">
      <c r="A45" s="204">
        <f>'様式4-1'!A45</f>
        <v>500000</v>
      </c>
      <c r="B45" s="205" t="s">
        <v>11</v>
      </c>
      <c r="C45" s="206">
        <f>'様式4-1'!C45</f>
        <v>1</v>
      </c>
      <c r="D45" s="206" t="str">
        <f>'様式4-1'!D45</f>
        <v>式</v>
      </c>
      <c r="E45" s="205" t="s">
        <v>11</v>
      </c>
      <c r="F45" s="206">
        <f>'様式4-1'!F45</f>
        <v>0</v>
      </c>
      <c r="G45" s="206">
        <f>'様式4-1'!G45</f>
        <v>0</v>
      </c>
      <c r="H45" s="205" t="s">
        <v>11</v>
      </c>
      <c r="I45" s="206">
        <f>'様式4-1'!I45</f>
        <v>0</v>
      </c>
      <c r="J45" s="206">
        <f>'様式4-1'!J45</f>
        <v>0</v>
      </c>
      <c r="K45" s="207">
        <f t="shared" ref="K45" si="336">IF(I45&gt;0,A45*C45*F45*I45,IF(F45&gt;0,A45*C45*F45,A45*C45))</f>
        <v>500000</v>
      </c>
      <c r="L45" s="207">
        <f t="shared" ref="L45" si="337">K45-O45</f>
        <v>500000</v>
      </c>
      <c r="M45" s="207">
        <f t="shared" ref="M45" si="338">ROUNDDOWN(L45/2,0)</f>
        <v>250000</v>
      </c>
      <c r="N45" s="207">
        <f t="shared" ref="N45" si="339">L45-M45</f>
        <v>250000</v>
      </c>
      <c r="O45" s="208">
        <f>'様式4-1'!O45</f>
        <v>0</v>
      </c>
      <c r="P45" s="192"/>
      <c r="Q45" s="193"/>
      <c r="R45" s="204">
        <f t="shared" si="293"/>
        <v>500000</v>
      </c>
      <c r="S45" s="205" t="s">
        <v>11</v>
      </c>
      <c r="T45" s="206">
        <f t="shared" ref="T45" si="340">C45</f>
        <v>1</v>
      </c>
      <c r="U45" s="206" t="str">
        <f t="shared" ref="U45" si="341">D45</f>
        <v>式</v>
      </c>
      <c r="V45" s="205" t="s">
        <v>11</v>
      </c>
      <c r="W45" s="206">
        <f t="shared" ref="W45" si="342">F45</f>
        <v>0</v>
      </c>
      <c r="X45" s="206">
        <f t="shared" ref="X45" si="343">G45</f>
        <v>0</v>
      </c>
      <c r="Y45" s="205" t="s">
        <v>11</v>
      </c>
      <c r="Z45" s="206">
        <f t="shared" ref="Z45" si="344">I45</f>
        <v>0</v>
      </c>
      <c r="AA45" s="206">
        <f t="shared" ref="AA45" si="345">J45</f>
        <v>0</v>
      </c>
      <c r="AB45" s="207">
        <f t="shared" ref="AB45" si="346">IF(Z45&gt;0,R45*T45*W45*Z45,IF(W45&gt;0,R45*T45*W45,R45*T45))</f>
        <v>500000</v>
      </c>
      <c r="AC45" s="207">
        <f t="shared" ref="AC45" si="347">AB45-AF45</f>
        <v>500000</v>
      </c>
      <c r="AD45" s="207">
        <f t="shared" ref="AD45" si="348">ROUNDDOWN(AC45/2,0)</f>
        <v>250000</v>
      </c>
      <c r="AE45" s="207">
        <f t="shared" ref="AE45" si="349">AC45-AD45</f>
        <v>250000</v>
      </c>
      <c r="AF45" s="3">
        <f t="shared" ref="AF45" si="350">O45</f>
        <v>0</v>
      </c>
      <c r="AG45" s="261"/>
      <c r="AH45" s="255" t="str">
        <f>IF(AB45&gt;=1000000,"相見積書提出必要",IF(AB45&gt;=100000,"見積書提出必要",""))</f>
        <v>見積書提出必要</v>
      </c>
      <c r="AI45" s="229">
        <f t="shared" ref="AI45" si="351">AB45-K45</f>
        <v>0</v>
      </c>
      <c r="AJ45" s="229">
        <f t="shared" ref="AJ45" si="352">AC45-L45</f>
        <v>0</v>
      </c>
      <c r="AK45" s="229">
        <f t="shared" ref="AK45" si="353">AD45-M45</f>
        <v>0</v>
      </c>
      <c r="AL45" s="229">
        <f t="shared" ref="AL45" si="354">AE45-N45</f>
        <v>0</v>
      </c>
      <c r="AM45" s="229">
        <f t="shared" ref="AM45" si="355">AF45-O45</f>
        <v>0</v>
      </c>
    </row>
    <row r="46" spans="1:39" ht="19.899999999999999" hidden="1" customHeight="1">
      <c r="A46" s="202" t="str">
        <f>'様式4-1'!A46</f>
        <v>【】</v>
      </c>
      <c r="B46" s="563">
        <f>'様式4-1'!B46</f>
        <v>0</v>
      </c>
      <c r="C46" s="564"/>
      <c r="D46" s="564"/>
      <c r="E46" s="564"/>
      <c r="F46" s="564"/>
      <c r="G46" s="564"/>
      <c r="H46" s="564"/>
      <c r="I46" s="564"/>
      <c r="J46" s="565"/>
      <c r="K46" s="203"/>
      <c r="L46" s="203"/>
      <c r="M46" s="203"/>
      <c r="N46" s="203"/>
      <c r="O46" s="203"/>
      <c r="P46" s="192"/>
      <c r="Q46" s="193"/>
      <c r="R46" s="202" t="str">
        <f t="shared" si="293"/>
        <v>【】</v>
      </c>
      <c r="S46" s="563">
        <f t="shared" ref="S46" si="356">B46</f>
        <v>0</v>
      </c>
      <c r="T46" s="564"/>
      <c r="U46" s="564"/>
      <c r="V46" s="564"/>
      <c r="W46" s="564"/>
      <c r="X46" s="564"/>
      <c r="Y46" s="564"/>
      <c r="Z46" s="564"/>
      <c r="AA46" s="565"/>
      <c r="AB46" s="4"/>
      <c r="AC46" s="4"/>
      <c r="AD46" s="4"/>
      <c r="AE46" s="4"/>
      <c r="AF46" s="4"/>
      <c r="AG46" s="260"/>
      <c r="AI46" s="228"/>
      <c r="AJ46" s="228"/>
      <c r="AK46" s="228"/>
      <c r="AL46" s="228"/>
      <c r="AM46" s="228"/>
    </row>
    <row r="47" spans="1:39" ht="19.899999999999999" hidden="1" customHeight="1">
      <c r="A47" s="204">
        <f>'様式4-1'!A47</f>
        <v>0</v>
      </c>
      <c r="B47" s="205" t="s">
        <v>11</v>
      </c>
      <c r="C47" s="206">
        <f>'様式4-1'!C47</f>
        <v>0</v>
      </c>
      <c r="D47" s="206">
        <f>'様式4-1'!D47</f>
        <v>0</v>
      </c>
      <c r="E47" s="205" t="s">
        <v>11</v>
      </c>
      <c r="F47" s="206">
        <f>'様式4-1'!F47</f>
        <v>0</v>
      </c>
      <c r="G47" s="206">
        <f>'様式4-1'!G47</f>
        <v>0</v>
      </c>
      <c r="H47" s="205" t="s">
        <v>11</v>
      </c>
      <c r="I47" s="206">
        <f>'様式4-1'!I47</f>
        <v>0</v>
      </c>
      <c r="J47" s="206">
        <f>'様式4-1'!J47</f>
        <v>0</v>
      </c>
      <c r="K47" s="207">
        <f t="shared" ref="K47" si="357">IF(I47&gt;0,A47*C47*F47*I47,IF(F47&gt;0,A47*C47*F47,A47*C47))</f>
        <v>0</v>
      </c>
      <c r="L47" s="207">
        <f t="shared" ref="L47" si="358">K47-O47</f>
        <v>0</v>
      </c>
      <c r="M47" s="207">
        <f t="shared" ref="M47" si="359">ROUNDDOWN(L47/2,0)</f>
        <v>0</v>
      </c>
      <c r="N47" s="207">
        <f t="shared" ref="N47" si="360">L47-M47</f>
        <v>0</v>
      </c>
      <c r="O47" s="208">
        <f>'様式4-1'!O47</f>
        <v>0</v>
      </c>
      <c r="P47" s="192"/>
      <c r="Q47" s="193"/>
      <c r="R47" s="204">
        <f t="shared" si="293"/>
        <v>0</v>
      </c>
      <c r="S47" s="205" t="s">
        <v>11</v>
      </c>
      <c r="T47" s="206">
        <f t="shared" ref="T47" si="361">C47</f>
        <v>0</v>
      </c>
      <c r="U47" s="206">
        <f t="shared" ref="U47" si="362">D47</f>
        <v>0</v>
      </c>
      <c r="V47" s="205" t="s">
        <v>11</v>
      </c>
      <c r="W47" s="206">
        <f t="shared" ref="W47" si="363">F47</f>
        <v>0</v>
      </c>
      <c r="X47" s="206">
        <f t="shared" ref="X47" si="364">G47</f>
        <v>0</v>
      </c>
      <c r="Y47" s="205" t="s">
        <v>11</v>
      </c>
      <c r="Z47" s="206">
        <f t="shared" ref="Z47" si="365">I47</f>
        <v>0</v>
      </c>
      <c r="AA47" s="206">
        <f t="shared" ref="AA47" si="366">J47</f>
        <v>0</v>
      </c>
      <c r="AB47" s="207">
        <f t="shared" ref="AB47" si="367">IF(Z47&gt;0,R47*T47*W47*Z47,IF(W47&gt;0,R47*T47*W47,R47*T47))</f>
        <v>0</v>
      </c>
      <c r="AC47" s="207">
        <f t="shared" ref="AC47" si="368">AB47-AF47</f>
        <v>0</v>
      </c>
      <c r="AD47" s="207">
        <f t="shared" ref="AD47" si="369">ROUNDDOWN(AC47/2,0)</f>
        <v>0</v>
      </c>
      <c r="AE47" s="207">
        <f t="shared" ref="AE47" si="370">AC47-AD47</f>
        <v>0</v>
      </c>
      <c r="AF47" s="3">
        <f t="shared" ref="AF47" si="371">O47</f>
        <v>0</v>
      </c>
      <c r="AG47" s="261"/>
      <c r="AI47" s="229">
        <f t="shared" ref="AI47" si="372">AB47-K47</f>
        <v>0</v>
      </c>
      <c r="AJ47" s="229">
        <f t="shared" ref="AJ47" si="373">AC47-L47</f>
        <v>0</v>
      </c>
      <c r="AK47" s="229">
        <f t="shared" ref="AK47" si="374">AD47-M47</f>
        <v>0</v>
      </c>
      <c r="AL47" s="229">
        <f t="shared" ref="AL47" si="375">AE47-N47</f>
        <v>0</v>
      </c>
      <c r="AM47" s="229">
        <f t="shared" ref="AM47" si="376">AF47-O47</f>
        <v>0</v>
      </c>
    </row>
    <row r="48" spans="1:39" ht="19.899999999999999" hidden="1" customHeight="1">
      <c r="A48" s="202" t="str">
        <f>'様式4-1'!A48</f>
        <v>【】</v>
      </c>
      <c r="B48" s="563">
        <f>'様式4-1'!B48</f>
        <v>0</v>
      </c>
      <c r="C48" s="564"/>
      <c r="D48" s="564"/>
      <c r="E48" s="564"/>
      <c r="F48" s="564"/>
      <c r="G48" s="564"/>
      <c r="H48" s="564"/>
      <c r="I48" s="564"/>
      <c r="J48" s="565"/>
      <c r="K48" s="203"/>
      <c r="L48" s="203"/>
      <c r="M48" s="203"/>
      <c r="N48" s="203"/>
      <c r="O48" s="203"/>
      <c r="P48" s="192"/>
      <c r="Q48" s="193"/>
      <c r="R48" s="202" t="str">
        <f t="shared" si="293"/>
        <v>【】</v>
      </c>
      <c r="S48" s="563">
        <f t="shared" ref="S48" si="377">B48</f>
        <v>0</v>
      </c>
      <c r="T48" s="564"/>
      <c r="U48" s="564"/>
      <c r="V48" s="564"/>
      <c r="W48" s="564"/>
      <c r="X48" s="564"/>
      <c r="Y48" s="564"/>
      <c r="Z48" s="564"/>
      <c r="AA48" s="565"/>
      <c r="AB48" s="4"/>
      <c r="AC48" s="4"/>
      <c r="AD48" s="4"/>
      <c r="AE48" s="4"/>
      <c r="AF48" s="4"/>
      <c r="AG48" s="260"/>
      <c r="AI48" s="228"/>
      <c r="AJ48" s="228"/>
      <c r="AK48" s="228"/>
      <c r="AL48" s="228"/>
      <c r="AM48" s="228"/>
    </row>
    <row r="49" spans="1:39" ht="19.899999999999999" hidden="1" customHeight="1">
      <c r="A49" s="204">
        <f>'様式4-1'!A49</f>
        <v>0</v>
      </c>
      <c r="B49" s="205" t="s">
        <v>11</v>
      </c>
      <c r="C49" s="206">
        <f>'様式4-1'!C49</f>
        <v>0</v>
      </c>
      <c r="D49" s="206">
        <f>'様式4-1'!D49</f>
        <v>0</v>
      </c>
      <c r="E49" s="205" t="s">
        <v>11</v>
      </c>
      <c r="F49" s="206">
        <f>'様式4-1'!F49</f>
        <v>0</v>
      </c>
      <c r="G49" s="206">
        <f>'様式4-1'!G49</f>
        <v>0</v>
      </c>
      <c r="H49" s="205" t="s">
        <v>11</v>
      </c>
      <c r="I49" s="206">
        <f>'様式4-1'!I49</f>
        <v>0</v>
      </c>
      <c r="J49" s="206">
        <f>'様式4-1'!J49</f>
        <v>0</v>
      </c>
      <c r="K49" s="207">
        <f t="shared" ref="K49" si="378">IF(I49&gt;0,A49*C49*F49*I49,IF(F49&gt;0,A49*C49*F49,A49*C49))</f>
        <v>0</v>
      </c>
      <c r="L49" s="207">
        <f t="shared" ref="L49" si="379">K49-O49</f>
        <v>0</v>
      </c>
      <c r="M49" s="207">
        <f t="shared" ref="M49" si="380">ROUNDDOWN(L49/2,0)</f>
        <v>0</v>
      </c>
      <c r="N49" s="207">
        <f t="shared" ref="N49" si="381">L49-M49</f>
        <v>0</v>
      </c>
      <c r="O49" s="208">
        <f>'様式4-1'!O49</f>
        <v>0</v>
      </c>
      <c r="P49" s="192"/>
      <c r="Q49" s="193"/>
      <c r="R49" s="204">
        <f t="shared" si="293"/>
        <v>0</v>
      </c>
      <c r="S49" s="205" t="s">
        <v>11</v>
      </c>
      <c r="T49" s="206">
        <f t="shared" ref="T49" si="382">C49</f>
        <v>0</v>
      </c>
      <c r="U49" s="206">
        <f t="shared" ref="U49" si="383">D49</f>
        <v>0</v>
      </c>
      <c r="V49" s="205" t="s">
        <v>11</v>
      </c>
      <c r="W49" s="206">
        <f t="shared" ref="W49" si="384">F49</f>
        <v>0</v>
      </c>
      <c r="X49" s="206">
        <f t="shared" ref="X49" si="385">G49</f>
        <v>0</v>
      </c>
      <c r="Y49" s="205" t="s">
        <v>11</v>
      </c>
      <c r="Z49" s="206">
        <f t="shared" ref="Z49" si="386">I49</f>
        <v>0</v>
      </c>
      <c r="AA49" s="206">
        <f t="shared" ref="AA49" si="387">J49</f>
        <v>0</v>
      </c>
      <c r="AB49" s="207">
        <f t="shared" ref="AB49" si="388">IF(Z49&gt;0,R49*T49*W49*Z49,IF(W49&gt;0,R49*T49*W49,R49*T49))</f>
        <v>0</v>
      </c>
      <c r="AC49" s="207">
        <f t="shared" ref="AC49" si="389">AB49-AF49</f>
        <v>0</v>
      </c>
      <c r="AD49" s="207">
        <f t="shared" ref="AD49" si="390">ROUNDDOWN(AC49/2,0)</f>
        <v>0</v>
      </c>
      <c r="AE49" s="207">
        <f t="shared" ref="AE49" si="391">AC49-AD49</f>
        <v>0</v>
      </c>
      <c r="AF49" s="3">
        <f t="shared" ref="AF49" si="392">O49</f>
        <v>0</v>
      </c>
      <c r="AG49" s="261"/>
      <c r="AI49" s="229">
        <f t="shared" ref="AI49" si="393">AB49-K49</f>
        <v>0</v>
      </c>
      <c r="AJ49" s="229">
        <f t="shared" ref="AJ49" si="394">AC49-L49</f>
        <v>0</v>
      </c>
      <c r="AK49" s="229">
        <f t="shared" ref="AK49" si="395">AD49-M49</f>
        <v>0</v>
      </c>
      <c r="AL49" s="229">
        <f t="shared" ref="AL49" si="396">AE49-N49</f>
        <v>0</v>
      </c>
      <c r="AM49" s="229">
        <f t="shared" ref="AM49" si="397">AF49-O49</f>
        <v>0</v>
      </c>
    </row>
    <row r="50" spans="1:39" ht="19.899999999999999" hidden="1" customHeight="1">
      <c r="A50" s="202" t="str">
        <f>'様式4-1'!A50</f>
        <v>【】</v>
      </c>
      <c r="B50" s="563">
        <f>'様式4-1'!B50</f>
        <v>0</v>
      </c>
      <c r="C50" s="564"/>
      <c r="D50" s="564"/>
      <c r="E50" s="564"/>
      <c r="F50" s="564"/>
      <c r="G50" s="564"/>
      <c r="H50" s="564"/>
      <c r="I50" s="564"/>
      <c r="J50" s="565"/>
      <c r="K50" s="203"/>
      <c r="L50" s="203"/>
      <c r="M50" s="203"/>
      <c r="N50" s="203"/>
      <c r="O50" s="203"/>
      <c r="P50" s="192"/>
      <c r="Q50" s="193"/>
      <c r="R50" s="202" t="str">
        <f t="shared" si="293"/>
        <v>【】</v>
      </c>
      <c r="S50" s="563">
        <f t="shared" ref="S50" si="398">B50</f>
        <v>0</v>
      </c>
      <c r="T50" s="564"/>
      <c r="U50" s="564"/>
      <c r="V50" s="564"/>
      <c r="W50" s="564"/>
      <c r="X50" s="564"/>
      <c r="Y50" s="564"/>
      <c r="Z50" s="564"/>
      <c r="AA50" s="565"/>
      <c r="AB50" s="4"/>
      <c r="AC50" s="4"/>
      <c r="AD50" s="4"/>
      <c r="AE50" s="4"/>
      <c r="AF50" s="4"/>
      <c r="AG50" s="260"/>
      <c r="AI50" s="228"/>
      <c r="AJ50" s="228"/>
      <c r="AK50" s="228"/>
      <c r="AL50" s="228"/>
      <c r="AM50" s="228"/>
    </row>
    <row r="51" spans="1:39" ht="19.899999999999999" hidden="1" customHeight="1">
      <c r="A51" s="204">
        <f>'様式4-1'!A51</f>
        <v>0</v>
      </c>
      <c r="B51" s="205" t="s">
        <v>11</v>
      </c>
      <c r="C51" s="206">
        <f>'様式4-1'!C51</f>
        <v>0</v>
      </c>
      <c r="D51" s="206">
        <f>'様式4-1'!D51</f>
        <v>0</v>
      </c>
      <c r="E51" s="205" t="s">
        <v>11</v>
      </c>
      <c r="F51" s="206">
        <f>'様式4-1'!F51</f>
        <v>0</v>
      </c>
      <c r="G51" s="206">
        <f>'様式4-1'!G51</f>
        <v>0</v>
      </c>
      <c r="H51" s="205" t="s">
        <v>11</v>
      </c>
      <c r="I51" s="206">
        <f>'様式4-1'!I51</f>
        <v>0</v>
      </c>
      <c r="J51" s="206">
        <f>'様式4-1'!J51</f>
        <v>0</v>
      </c>
      <c r="K51" s="207">
        <f t="shared" ref="K51" si="399">IF(I51&gt;0,A51*C51*F51*I51,IF(F51&gt;0,A51*C51*F51,A51*C51))</f>
        <v>0</v>
      </c>
      <c r="L51" s="207">
        <f t="shared" ref="L51" si="400">K51-O51</f>
        <v>0</v>
      </c>
      <c r="M51" s="207">
        <f t="shared" ref="M51" si="401">ROUNDDOWN(L51/2,0)</f>
        <v>0</v>
      </c>
      <c r="N51" s="207">
        <f t="shared" ref="N51" si="402">L51-M51</f>
        <v>0</v>
      </c>
      <c r="O51" s="208">
        <f>'様式4-1'!O51</f>
        <v>0</v>
      </c>
      <c r="P51" s="192"/>
      <c r="Q51" s="193"/>
      <c r="R51" s="204">
        <f t="shared" si="293"/>
        <v>0</v>
      </c>
      <c r="S51" s="205" t="s">
        <v>11</v>
      </c>
      <c r="T51" s="206">
        <f t="shared" ref="T51" si="403">C51</f>
        <v>0</v>
      </c>
      <c r="U51" s="206">
        <f t="shared" ref="U51" si="404">D51</f>
        <v>0</v>
      </c>
      <c r="V51" s="205" t="s">
        <v>11</v>
      </c>
      <c r="W51" s="206">
        <f t="shared" ref="W51" si="405">F51</f>
        <v>0</v>
      </c>
      <c r="X51" s="206">
        <f t="shared" ref="X51" si="406">G51</f>
        <v>0</v>
      </c>
      <c r="Y51" s="205" t="s">
        <v>11</v>
      </c>
      <c r="Z51" s="206">
        <f t="shared" ref="Z51" si="407">I51</f>
        <v>0</v>
      </c>
      <c r="AA51" s="206">
        <f t="shared" ref="AA51" si="408">J51</f>
        <v>0</v>
      </c>
      <c r="AB51" s="207">
        <f t="shared" ref="AB51" si="409">IF(Z51&gt;0,R51*T51*W51*Z51,IF(W51&gt;0,R51*T51*W51,R51*T51))</f>
        <v>0</v>
      </c>
      <c r="AC51" s="207">
        <f t="shared" ref="AC51" si="410">AB51-AF51</f>
        <v>0</v>
      </c>
      <c r="AD51" s="207">
        <f t="shared" ref="AD51" si="411">ROUNDDOWN(AC51/2,0)</f>
        <v>0</v>
      </c>
      <c r="AE51" s="207">
        <f t="shared" ref="AE51" si="412">AC51-AD51</f>
        <v>0</v>
      </c>
      <c r="AF51" s="3">
        <f t="shared" ref="AF51" si="413">O51</f>
        <v>0</v>
      </c>
      <c r="AG51" s="261"/>
      <c r="AI51" s="229">
        <f t="shared" ref="AI51" si="414">AB51-K51</f>
        <v>0</v>
      </c>
      <c r="AJ51" s="229">
        <f t="shared" ref="AJ51" si="415">AC51-L51</f>
        <v>0</v>
      </c>
      <c r="AK51" s="229">
        <f t="shared" ref="AK51" si="416">AD51-M51</f>
        <v>0</v>
      </c>
      <c r="AL51" s="229">
        <f t="shared" ref="AL51" si="417">AE51-N51</f>
        <v>0</v>
      </c>
      <c r="AM51" s="229">
        <f t="shared" ref="AM51" si="418">AF51-O51</f>
        <v>0</v>
      </c>
    </row>
    <row r="52" spans="1:39" ht="19.899999999999999" hidden="1" customHeight="1">
      <c r="A52" s="202" t="str">
        <f>'様式4-1'!A52</f>
        <v>【】</v>
      </c>
      <c r="B52" s="563">
        <f>'様式4-1'!B52</f>
        <v>0</v>
      </c>
      <c r="C52" s="564"/>
      <c r="D52" s="564"/>
      <c r="E52" s="564"/>
      <c r="F52" s="564"/>
      <c r="G52" s="564"/>
      <c r="H52" s="564"/>
      <c r="I52" s="564"/>
      <c r="J52" s="565"/>
      <c r="K52" s="203"/>
      <c r="L52" s="203"/>
      <c r="M52" s="203"/>
      <c r="N52" s="203"/>
      <c r="O52" s="203"/>
      <c r="P52" s="192"/>
      <c r="Q52" s="193"/>
      <c r="R52" s="202" t="str">
        <f t="shared" si="293"/>
        <v>【】</v>
      </c>
      <c r="S52" s="563">
        <f t="shared" ref="S52" si="419">B52</f>
        <v>0</v>
      </c>
      <c r="T52" s="564"/>
      <c r="U52" s="564"/>
      <c r="V52" s="564"/>
      <c r="W52" s="564"/>
      <c r="X52" s="564"/>
      <c r="Y52" s="564"/>
      <c r="Z52" s="564"/>
      <c r="AA52" s="565"/>
      <c r="AB52" s="4"/>
      <c r="AC52" s="4"/>
      <c r="AD52" s="4"/>
      <c r="AE52" s="4"/>
      <c r="AF52" s="4"/>
      <c r="AG52" s="260"/>
      <c r="AI52" s="228"/>
      <c r="AJ52" s="228"/>
      <c r="AK52" s="228"/>
      <c r="AL52" s="228"/>
      <c r="AM52" s="228"/>
    </row>
    <row r="53" spans="1:39" ht="19.899999999999999" hidden="1" customHeight="1">
      <c r="A53" s="204">
        <f>'様式4-1'!A53</f>
        <v>0</v>
      </c>
      <c r="B53" s="205" t="s">
        <v>11</v>
      </c>
      <c r="C53" s="206">
        <f>'様式4-1'!C53</f>
        <v>0</v>
      </c>
      <c r="D53" s="206">
        <f>'様式4-1'!D53</f>
        <v>0</v>
      </c>
      <c r="E53" s="205" t="s">
        <v>11</v>
      </c>
      <c r="F53" s="206">
        <f>'様式4-1'!F53</f>
        <v>0</v>
      </c>
      <c r="G53" s="206">
        <f>'様式4-1'!G53</f>
        <v>0</v>
      </c>
      <c r="H53" s="205" t="s">
        <v>11</v>
      </c>
      <c r="I53" s="206">
        <f>'様式4-1'!I53</f>
        <v>0</v>
      </c>
      <c r="J53" s="206">
        <f>'様式4-1'!J53</f>
        <v>0</v>
      </c>
      <c r="K53" s="207">
        <f t="shared" ref="K53" si="420">IF(I53&gt;0,A53*C53*F53*I53,IF(F53&gt;0,A53*C53*F53,A53*C53))</f>
        <v>0</v>
      </c>
      <c r="L53" s="207">
        <f t="shared" ref="L53" si="421">K53-O53</f>
        <v>0</v>
      </c>
      <c r="M53" s="207">
        <f t="shared" ref="M53" si="422">ROUNDDOWN(L53/2,0)</f>
        <v>0</v>
      </c>
      <c r="N53" s="207">
        <f t="shared" ref="N53" si="423">L53-M53</f>
        <v>0</v>
      </c>
      <c r="O53" s="208">
        <f>'様式4-1'!O53</f>
        <v>0</v>
      </c>
      <c r="P53" s="192"/>
      <c r="Q53" s="193"/>
      <c r="R53" s="204">
        <f t="shared" si="293"/>
        <v>0</v>
      </c>
      <c r="S53" s="205" t="s">
        <v>11</v>
      </c>
      <c r="T53" s="206">
        <f t="shared" ref="T53" si="424">C53</f>
        <v>0</v>
      </c>
      <c r="U53" s="206">
        <f t="shared" ref="U53" si="425">D53</f>
        <v>0</v>
      </c>
      <c r="V53" s="205" t="s">
        <v>11</v>
      </c>
      <c r="W53" s="206">
        <f t="shared" ref="W53" si="426">F53</f>
        <v>0</v>
      </c>
      <c r="X53" s="206">
        <f t="shared" ref="X53" si="427">G53</f>
        <v>0</v>
      </c>
      <c r="Y53" s="205" t="s">
        <v>11</v>
      </c>
      <c r="Z53" s="206">
        <f t="shared" ref="Z53" si="428">I53</f>
        <v>0</v>
      </c>
      <c r="AA53" s="206">
        <f t="shared" ref="AA53" si="429">J53</f>
        <v>0</v>
      </c>
      <c r="AB53" s="207">
        <f t="shared" ref="AB53" si="430">IF(Z53&gt;0,R53*T53*W53*Z53,IF(W53&gt;0,R53*T53*W53,R53*T53))</f>
        <v>0</v>
      </c>
      <c r="AC53" s="207">
        <f t="shared" ref="AC53" si="431">AB53-AF53</f>
        <v>0</v>
      </c>
      <c r="AD53" s="207">
        <f t="shared" ref="AD53" si="432">ROUNDDOWN(AC53/2,0)</f>
        <v>0</v>
      </c>
      <c r="AE53" s="207">
        <f t="shared" ref="AE53" si="433">AC53-AD53</f>
        <v>0</v>
      </c>
      <c r="AF53" s="3">
        <f t="shared" ref="AF53" si="434">O53</f>
        <v>0</v>
      </c>
      <c r="AG53" s="261"/>
      <c r="AI53" s="229">
        <f t="shared" ref="AI53" si="435">AB53-K53</f>
        <v>0</v>
      </c>
      <c r="AJ53" s="229">
        <f t="shared" ref="AJ53" si="436">AC53-L53</f>
        <v>0</v>
      </c>
      <c r="AK53" s="229">
        <f t="shared" ref="AK53" si="437">AD53-M53</f>
        <v>0</v>
      </c>
      <c r="AL53" s="229">
        <f t="shared" ref="AL53" si="438">AE53-N53</f>
        <v>0</v>
      </c>
      <c r="AM53" s="229">
        <f t="shared" ref="AM53" si="439">AF53-O53</f>
        <v>0</v>
      </c>
    </row>
    <row r="54" spans="1:39" ht="19.899999999999999" hidden="1" customHeight="1">
      <c r="A54" s="202" t="str">
        <f>'様式4-1'!A54</f>
        <v>【】</v>
      </c>
      <c r="B54" s="563">
        <f>'様式4-1'!B54</f>
        <v>0</v>
      </c>
      <c r="C54" s="564"/>
      <c r="D54" s="564"/>
      <c r="E54" s="564"/>
      <c r="F54" s="564"/>
      <c r="G54" s="564"/>
      <c r="H54" s="564"/>
      <c r="I54" s="564"/>
      <c r="J54" s="565"/>
      <c r="K54" s="203"/>
      <c r="L54" s="203"/>
      <c r="M54" s="203"/>
      <c r="N54" s="203"/>
      <c r="O54" s="203"/>
      <c r="P54" s="192"/>
      <c r="Q54" s="193"/>
      <c r="R54" s="202" t="str">
        <f t="shared" si="293"/>
        <v>【】</v>
      </c>
      <c r="S54" s="563">
        <f t="shared" ref="S54" si="440">B54</f>
        <v>0</v>
      </c>
      <c r="T54" s="564"/>
      <c r="U54" s="564"/>
      <c r="V54" s="564"/>
      <c r="W54" s="564"/>
      <c r="X54" s="564"/>
      <c r="Y54" s="564"/>
      <c r="Z54" s="564"/>
      <c r="AA54" s="565"/>
      <c r="AB54" s="4"/>
      <c r="AC54" s="4"/>
      <c r="AD54" s="4"/>
      <c r="AE54" s="4"/>
      <c r="AF54" s="4"/>
      <c r="AG54" s="260"/>
      <c r="AI54" s="228"/>
      <c r="AJ54" s="228"/>
      <c r="AK54" s="228"/>
      <c r="AL54" s="228"/>
      <c r="AM54" s="228"/>
    </row>
    <row r="55" spans="1:39" ht="19.899999999999999" hidden="1" customHeight="1">
      <c r="A55" s="204">
        <f>'様式4-1'!A55</f>
        <v>0</v>
      </c>
      <c r="B55" s="205" t="s">
        <v>11</v>
      </c>
      <c r="C55" s="206">
        <f>'様式4-1'!C55</f>
        <v>0</v>
      </c>
      <c r="D55" s="206">
        <f>'様式4-1'!D55</f>
        <v>0</v>
      </c>
      <c r="E55" s="205" t="s">
        <v>11</v>
      </c>
      <c r="F55" s="206">
        <f>'様式4-1'!F55</f>
        <v>0</v>
      </c>
      <c r="G55" s="206">
        <f>'様式4-1'!G55</f>
        <v>0</v>
      </c>
      <c r="H55" s="205" t="s">
        <v>11</v>
      </c>
      <c r="I55" s="206">
        <f>'様式4-1'!I55</f>
        <v>0</v>
      </c>
      <c r="J55" s="206">
        <f>'様式4-1'!J55</f>
        <v>0</v>
      </c>
      <c r="K55" s="207">
        <f t="shared" ref="K55" si="441">IF(I55&gt;0,A55*C55*F55*I55,IF(F55&gt;0,A55*C55*F55,A55*C55))</f>
        <v>0</v>
      </c>
      <c r="L55" s="207">
        <f t="shared" ref="L55" si="442">K55-O55</f>
        <v>0</v>
      </c>
      <c r="M55" s="207">
        <f t="shared" ref="M55" si="443">ROUNDDOWN(L55/2,0)</f>
        <v>0</v>
      </c>
      <c r="N55" s="207">
        <f t="shared" ref="N55" si="444">L55-M55</f>
        <v>0</v>
      </c>
      <c r="O55" s="208">
        <f>'様式4-1'!O55</f>
        <v>0</v>
      </c>
      <c r="P55" s="192"/>
      <c r="Q55" s="193"/>
      <c r="R55" s="204">
        <f t="shared" si="293"/>
        <v>0</v>
      </c>
      <c r="S55" s="205" t="s">
        <v>11</v>
      </c>
      <c r="T55" s="206">
        <f t="shared" ref="T55" si="445">C55</f>
        <v>0</v>
      </c>
      <c r="U55" s="206">
        <f t="shared" ref="U55" si="446">D55</f>
        <v>0</v>
      </c>
      <c r="V55" s="205" t="s">
        <v>11</v>
      </c>
      <c r="W55" s="206">
        <f t="shared" ref="W55" si="447">F55</f>
        <v>0</v>
      </c>
      <c r="X55" s="206">
        <f t="shared" ref="X55" si="448">G55</f>
        <v>0</v>
      </c>
      <c r="Y55" s="205" t="s">
        <v>11</v>
      </c>
      <c r="Z55" s="206">
        <f t="shared" ref="Z55" si="449">I55</f>
        <v>0</v>
      </c>
      <c r="AA55" s="206">
        <f t="shared" ref="AA55" si="450">J55</f>
        <v>0</v>
      </c>
      <c r="AB55" s="207">
        <f t="shared" ref="AB55" si="451">IF(Z55&gt;0,R55*T55*W55*Z55,IF(W55&gt;0,R55*T55*W55,R55*T55))</f>
        <v>0</v>
      </c>
      <c r="AC55" s="207">
        <f t="shared" ref="AC55" si="452">AB55-AF55</f>
        <v>0</v>
      </c>
      <c r="AD55" s="207">
        <f t="shared" ref="AD55" si="453">ROUNDDOWN(AC55/2,0)</f>
        <v>0</v>
      </c>
      <c r="AE55" s="207">
        <f t="shared" ref="AE55" si="454">AC55-AD55</f>
        <v>0</v>
      </c>
      <c r="AF55" s="3">
        <f t="shared" ref="AF55" si="455">O55</f>
        <v>0</v>
      </c>
      <c r="AG55" s="261"/>
      <c r="AI55" s="229">
        <f t="shared" ref="AI55" si="456">AB55-K55</f>
        <v>0</v>
      </c>
      <c r="AJ55" s="229">
        <f t="shared" ref="AJ55" si="457">AC55-L55</f>
        <v>0</v>
      </c>
      <c r="AK55" s="229">
        <f t="shared" ref="AK55" si="458">AD55-M55</f>
        <v>0</v>
      </c>
      <c r="AL55" s="229">
        <f t="shared" ref="AL55" si="459">AE55-N55</f>
        <v>0</v>
      </c>
      <c r="AM55" s="229">
        <f t="shared" ref="AM55" si="460">AF55-O55</f>
        <v>0</v>
      </c>
    </row>
    <row r="56" spans="1:39" ht="19.899999999999999" hidden="1" customHeight="1">
      <c r="A56" s="202" t="str">
        <f>'様式4-1'!A56</f>
        <v>【】</v>
      </c>
      <c r="B56" s="563">
        <f>'様式4-1'!B56</f>
        <v>0</v>
      </c>
      <c r="C56" s="564"/>
      <c r="D56" s="564"/>
      <c r="E56" s="564"/>
      <c r="F56" s="564"/>
      <c r="G56" s="564"/>
      <c r="H56" s="564"/>
      <c r="I56" s="564"/>
      <c r="J56" s="565"/>
      <c r="K56" s="203"/>
      <c r="L56" s="203"/>
      <c r="M56" s="203"/>
      <c r="N56" s="203"/>
      <c r="O56" s="203"/>
      <c r="P56" s="192"/>
      <c r="Q56" s="193"/>
      <c r="R56" s="202" t="str">
        <f t="shared" si="293"/>
        <v>【】</v>
      </c>
      <c r="S56" s="563">
        <f t="shared" ref="S56" si="461">B56</f>
        <v>0</v>
      </c>
      <c r="T56" s="564"/>
      <c r="U56" s="564"/>
      <c r="V56" s="564"/>
      <c r="W56" s="564"/>
      <c r="X56" s="564"/>
      <c r="Y56" s="564"/>
      <c r="Z56" s="564"/>
      <c r="AA56" s="565"/>
      <c r="AB56" s="4"/>
      <c r="AC56" s="4"/>
      <c r="AD56" s="4"/>
      <c r="AE56" s="4"/>
      <c r="AF56" s="4"/>
      <c r="AG56" s="260"/>
      <c r="AI56" s="228"/>
      <c r="AJ56" s="228"/>
      <c r="AK56" s="228"/>
      <c r="AL56" s="228"/>
      <c r="AM56" s="228"/>
    </row>
    <row r="57" spans="1:39" ht="19.899999999999999" hidden="1" customHeight="1">
      <c r="A57" s="204">
        <f>'様式4-1'!A57</f>
        <v>0</v>
      </c>
      <c r="B57" s="205" t="s">
        <v>11</v>
      </c>
      <c r="C57" s="206">
        <f>'様式4-1'!C57</f>
        <v>0</v>
      </c>
      <c r="D57" s="206">
        <f>'様式4-1'!D57</f>
        <v>0</v>
      </c>
      <c r="E57" s="205" t="s">
        <v>11</v>
      </c>
      <c r="F57" s="206">
        <f>'様式4-1'!F57</f>
        <v>0</v>
      </c>
      <c r="G57" s="206">
        <f>'様式4-1'!G57</f>
        <v>0</v>
      </c>
      <c r="H57" s="205" t="s">
        <v>11</v>
      </c>
      <c r="I57" s="206">
        <f>'様式4-1'!I57</f>
        <v>0</v>
      </c>
      <c r="J57" s="206">
        <f>'様式4-1'!J57</f>
        <v>0</v>
      </c>
      <c r="K57" s="207">
        <f t="shared" ref="K57" si="462">IF(I57&gt;0,A57*C57*F57*I57,IF(F57&gt;0,A57*C57*F57,A57*C57))</f>
        <v>0</v>
      </c>
      <c r="L57" s="207">
        <f t="shared" ref="L57" si="463">K57-O57</f>
        <v>0</v>
      </c>
      <c r="M57" s="207">
        <f t="shared" ref="M57" si="464">ROUNDDOWN(L57/2,0)</f>
        <v>0</v>
      </c>
      <c r="N57" s="207">
        <f t="shared" ref="N57" si="465">L57-M57</f>
        <v>0</v>
      </c>
      <c r="O57" s="208">
        <f>'様式4-1'!O57</f>
        <v>0</v>
      </c>
      <c r="P57" s="192"/>
      <c r="Q57" s="193"/>
      <c r="R57" s="204">
        <f t="shared" si="293"/>
        <v>0</v>
      </c>
      <c r="S57" s="205" t="s">
        <v>11</v>
      </c>
      <c r="T57" s="206">
        <f t="shared" ref="T57" si="466">C57</f>
        <v>0</v>
      </c>
      <c r="U57" s="206">
        <f t="shared" ref="U57" si="467">D57</f>
        <v>0</v>
      </c>
      <c r="V57" s="205" t="s">
        <v>11</v>
      </c>
      <c r="W57" s="206">
        <f t="shared" ref="W57" si="468">F57</f>
        <v>0</v>
      </c>
      <c r="X57" s="206">
        <f t="shared" ref="X57" si="469">G57</f>
        <v>0</v>
      </c>
      <c r="Y57" s="205" t="s">
        <v>11</v>
      </c>
      <c r="Z57" s="206">
        <f t="shared" ref="Z57" si="470">I57</f>
        <v>0</v>
      </c>
      <c r="AA57" s="206">
        <f t="shared" ref="AA57" si="471">J57</f>
        <v>0</v>
      </c>
      <c r="AB57" s="207">
        <f t="shared" ref="AB57" si="472">IF(Z57&gt;0,R57*T57*W57*Z57,IF(W57&gt;0,R57*T57*W57,R57*T57))</f>
        <v>0</v>
      </c>
      <c r="AC57" s="207">
        <f t="shared" ref="AC57" si="473">AB57-AF57</f>
        <v>0</v>
      </c>
      <c r="AD57" s="207">
        <f t="shared" ref="AD57" si="474">ROUNDDOWN(AC57/2,0)</f>
        <v>0</v>
      </c>
      <c r="AE57" s="207">
        <f t="shared" ref="AE57" si="475">AC57-AD57</f>
        <v>0</v>
      </c>
      <c r="AF57" s="3">
        <f t="shared" ref="AF57" si="476">O57</f>
        <v>0</v>
      </c>
      <c r="AG57" s="261"/>
      <c r="AI57" s="229">
        <f t="shared" ref="AI57" si="477">AB57-K57</f>
        <v>0</v>
      </c>
      <c r="AJ57" s="229">
        <f t="shared" ref="AJ57" si="478">AC57-L57</f>
        <v>0</v>
      </c>
      <c r="AK57" s="229">
        <f t="shared" ref="AK57" si="479">AD57-M57</f>
        <v>0</v>
      </c>
      <c r="AL57" s="229">
        <f t="shared" ref="AL57" si="480">AE57-N57</f>
        <v>0</v>
      </c>
      <c r="AM57" s="229">
        <f t="shared" ref="AM57" si="481">AF57-O57</f>
        <v>0</v>
      </c>
    </row>
    <row r="58" spans="1:39" ht="19.899999999999999" hidden="1" customHeight="1">
      <c r="A58" s="202" t="str">
        <f>'様式4-1'!A58</f>
        <v>【】</v>
      </c>
      <c r="B58" s="563">
        <f>'様式4-1'!B58</f>
        <v>0</v>
      </c>
      <c r="C58" s="564"/>
      <c r="D58" s="564"/>
      <c r="E58" s="564"/>
      <c r="F58" s="564"/>
      <c r="G58" s="564"/>
      <c r="H58" s="564"/>
      <c r="I58" s="564"/>
      <c r="J58" s="565"/>
      <c r="K58" s="203"/>
      <c r="L58" s="203"/>
      <c r="M58" s="203"/>
      <c r="N58" s="203"/>
      <c r="O58" s="203"/>
      <c r="P58" s="192"/>
      <c r="Q58" s="193"/>
      <c r="R58" s="202" t="str">
        <f t="shared" si="293"/>
        <v>【】</v>
      </c>
      <c r="S58" s="563">
        <f t="shared" ref="S58" si="482">B58</f>
        <v>0</v>
      </c>
      <c r="T58" s="564"/>
      <c r="U58" s="564"/>
      <c r="V58" s="564"/>
      <c r="W58" s="564"/>
      <c r="X58" s="564"/>
      <c r="Y58" s="564"/>
      <c r="Z58" s="564"/>
      <c r="AA58" s="565"/>
      <c r="AB58" s="4"/>
      <c r="AC58" s="4"/>
      <c r="AD58" s="4"/>
      <c r="AE58" s="4"/>
      <c r="AF58" s="4"/>
      <c r="AG58" s="260"/>
      <c r="AI58" s="228"/>
      <c r="AJ58" s="228"/>
      <c r="AK58" s="228"/>
      <c r="AL58" s="228"/>
      <c r="AM58" s="228"/>
    </row>
    <row r="59" spans="1:39" ht="19.899999999999999" hidden="1" customHeight="1">
      <c r="A59" s="204">
        <f>'様式4-1'!A59</f>
        <v>0</v>
      </c>
      <c r="B59" s="205" t="s">
        <v>11</v>
      </c>
      <c r="C59" s="206">
        <f>'様式4-1'!C59</f>
        <v>0</v>
      </c>
      <c r="D59" s="206">
        <f>'様式4-1'!D59</f>
        <v>0</v>
      </c>
      <c r="E59" s="205" t="s">
        <v>11</v>
      </c>
      <c r="F59" s="206">
        <f>'様式4-1'!F59</f>
        <v>0</v>
      </c>
      <c r="G59" s="206">
        <f>'様式4-1'!G59</f>
        <v>0</v>
      </c>
      <c r="H59" s="205" t="s">
        <v>11</v>
      </c>
      <c r="I59" s="206">
        <f>'様式4-1'!I59</f>
        <v>0</v>
      </c>
      <c r="J59" s="206">
        <f>'様式4-1'!J59</f>
        <v>0</v>
      </c>
      <c r="K59" s="207">
        <f t="shared" ref="K59" si="483">IF(I59&gt;0,A59*C59*F59*I59,IF(F59&gt;0,A59*C59*F59,A59*C59))</f>
        <v>0</v>
      </c>
      <c r="L59" s="207">
        <f t="shared" ref="L59" si="484">K59-O59</f>
        <v>0</v>
      </c>
      <c r="M59" s="207">
        <f t="shared" ref="M59" si="485">ROUNDDOWN(L59/2,0)</f>
        <v>0</v>
      </c>
      <c r="N59" s="207">
        <f t="shared" ref="N59" si="486">L59-M59</f>
        <v>0</v>
      </c>
      <c r="O59" s="208">
        <f>'様式4-1'!O59</f>
        <v>0</v>
      </c>
      <c r="P59" s="192"/>
      <c r="Q59" s="193"/>
      <c r="R59" s="204">
        <f t="shared" si="293"/>
        <v>0</v>
      </c>
      <c r="S59" s="205" t="s">
        <v>11</v>
      </c>
      <c r="T59" s="206">
        <f t="shared" ref="T59" si="487">C59</f>
        <v>0</v>
      </c>
      <c r="U59" s="206">
        <f t="shared" ref="U59" si="488">D59</f>
        <v>0</v>
      </c>
      <c r="V59" s="205" t="s">
        <v>11</v>
      </c>
      <c r="W59" s="206">
        <f t="shared" ref="W59" si="489">F59</f>
        <v>0</v>
      </c>
      <c r="X59" s="206">
        <f t="shared" ref="X59" si="490">G59</f>
        <v>0</v>
      </c>
      <c r="Y59" s="205" t="s">
        <v>11</v>
      </c>
      <c r="Z59" s="206">
        <f t="shared" ref="Z59" si="491">I59</f>
        <v>0</v>
      </c>
      <c r="AA59" s="206">
        <f t="shared" ref="AA59" si="492">J59</f>
        <v>0</v>
      </c>
      <c r="AB59" s="207">
        <f t="shared" ref="AB59" si="493">IF(Z59&gt;0,R59*T59*W59*Z59,IF(W59&gt;0,R59*T59*W59,R59*T59))</f>
        <v>0</v>
      </c>
      <c r="AC59" s="207">
        <f t="shared" ref="AC59" si="494">AB59-AF59</f>
        <v>0</v>
      </c>
      <c r="AD59" s="207">
        <f t="shared" ref="AD59" si="495">ROUNDDOWN(AC59/2,0)</f>
        <v>0</v>
      </c>
      <c r="AE59" s="207">
        <f t="shared" ref="AE59" si="496">AC59-AD59</f>
        <v>0</v>
      </c>
      <c r="AF59" s="3">
        <f t="shared" ref="AF59" si="497">O59</f>
        <v>0</v>
      </c>
      <c r="AG59" s="261"/>
      <c r="AI59" s="229">
        <f t="shared" ref="AI59" si="498">AB59-K59</f>
        <v>0</v>
      </c>
      <c r="AJ59" s="229">
        <f t="shared" ref="AJ59" si="499">AC59-L59</f>
        <v>0</v>
      </c>
      <c r="AK59" s="229">
        <f t="shared" ref="AK59" si="500">AD59-M59</f>
        <v>0</v>
      </c>
      <c r="AL59" s="229">
        <f t="shared" ref="AL59" si="501">AE59-N59</f>
        <v>0</v>
      </c>
      <c r="AM59" s="229">
        <f t="shared" ref="AM59" si="502">AF59-O59</f>
        <v>0</v>
      </c>
    </row>
    <row r="60" spans="1:39" ht="19.899999999999999" hidden="1" customHeight="1">
      <c r="A60" s="202" t="str">
        <f>'様式4-1'!A60</f>
        <v>【】</v>
      </c>
      <c r="B60" s="563">
        <f>'様式4-1'!B60</f>
        <v>0</v>
      </c>
      <c r="C60" s="564"/>
      <c r="D60" s="564"/>
      <c r="E60" s="564"/>
      <c r="F60" s="564"/>
      <c r="G60" s="564"/>
      <c r="H60" s="564"/>
      <c r="I60" s="564"/>
      <c r="J60" s="565"/>
      <c r="K60" s="203"/>
      <c r="L60" s="203"/>
      <c r="M60" s="203"/>
      <c r="N60" s="203"/>
      <c r="O60" s="203"/>
      <c r="P60" s="192"/>
      <c r="Q60" s="193"/>
      <c r="R60" s="202" t="str">
        <f t="shared" si="293"/>
        <v>【】</v>
      </c>
      <c r="S60" s="563">
        <f t="shared" ref="S60" si="503">B60</f>
        <v>0</v>
      </c>
      <c r="T60" s="564"/>
      <c r="U60" s="564"/>
      <c r="V60" s="564"/>
      <c r="W60" s="564"/>
      <c r="X60" s="564"/>
      <c r="Y60" s="564"/>
      <c r="Z60" s="564"/>
      <c r="AA60" s="565"/>
      <c r="AB60" s="4"/>
      <c r="AC60" s="4"/>
      <c r="AD60" s="4"/>
      <c r="AE60" s="4"/>
      <c r="AF60" s="4"/>
      <c r="AG60" s="260"/>
      <c r="AI60" s="228"/>
      <c r="AJ60" s="228"/>
      <c r="AK60" s="228"/>
      <c r="AL60" s="228"/>
      <c r="AM60" s="228"/>
    </row>
    <row r="61" spans="1:39" ht="19.899999999999999" hidden="1" customHeight="1">
      <c r="A61" s="204">
        <f>'様式4-1'!A61</f>
        <v>0</v>
      </c>
      <c r="B61" s="205" t="s">
        <v>11</v>
      </c>
      <c r="C61" s="206">
        <f>'様式4-1'!C61</f>
        <v>0</v>
      </c>
      <c r="D61" s="206">
        <f>'様式4-1'!D61</f>
        <v>0</v>
      </c>
      <c r="E61" s="205" t="s">
        <v>11</v>
      </c>
      <c r="F61" s="206">
        <f>'様式4-1'!F61</f>
        <v>0</v>
      </c>
      <c r="G61" s="206">
        <f>'様式4-1'!G61</f>
        <v>0</v>
      </c>
      <c r="H61" s="205" t="s">
        <v>11</v>
      </c>
      <c r="I61" s="206">
        <f>'様式4-1'!I61</f>
        <v>0</v>
      </c>
      <c r="J61" s="206">
        <f>'様式4-1'!J61</f>
        <v>0</v>
      </c>
      <c r="K61" s="207">
        <f t="shared" ref="K61" si="504">IF(I61&gt;0,A61*C61*F61*I61,IF(F61&gt;0,A61*C61*F61,A61*C61))</f>
        <v>0</v>
      </c>
      <c r="L61" s="207">
        <f t="shared" ref="L61" si="505">K61-O61</f>
        <v>0</v>
      </c>
      <c r="M61" s="207">
        <f t="shared" ref="M61" si="506">ROUNDDOWN(L61/2,0)</f>
        <v>0</v>
      </c>
      <c r="N61" s="207">
        <f t="shared" ref="N61" si="507">L61-M61</f>
        <v>0</v>
      </c>
      <c r="O61" s="208">
        <f>'様式4-1'!O61</f>
        <v>0</v>
      </c>
      <c r="P61" s="192"/>
      <c r="Q61" s="193"/>
      <c r="R61" s="204">
        <f t="shared" si="293"/>
        <v>0</v>
      </c>
      <c r="S61" s="205" t="s">
        <v>11</v>
      </c>
      <c r="T61" s="206">
        <f t="shared" ref="T61" si="508">C61</f>
        <v>0</v>
      </c>
      <c r="U61" s="206">
        <f t="shared" ref="U61" si="509">D61</f>
        <v>0</v>
      </c>
      <c r="V61" s="205" t="s">
        <v>11</v>
      </c>
      <c r="W61" s="206">
        <f t="shared" ref="W61" si="510">F61</f>
        <v>0</v>
      </c>
      <c r="X61" s="206">
        <f t="shared" ref="X61" si="511">G61</f>
        <v>0</v>
      </c>
      <c r="Y61" s="205" t="s">
        <v>11</v>
      </c>
      <c r="Z61" s="206">
        <f t="shared" ref="Z61" si="512">I61</f>
        <v>0</v>
      </c>
      <c r="AA61" s="206">
        <f t="shared" ref="AA61" si="513">J61</f>
        <v>0</v>
      </c>
      <c r="AB61" s="207">
        <f t="shared" ref="AB61" si="514">IF(Z61&gt;0,R61*T61*W61*Z61,IF(W61&gt;0,R61*T61*W61,R61*T61))</f>
        <v>0</v>
      </c>
      <c r="AC61" s="207">
        <f t="shared" ref="AC61" si="515">AB61-AF61</f>
        <v>0</v>
      </c>
      <c r="AD61" s="207">
        <f t="shared" ref="AD61" si="516">ROUNDDOWN(AC61/2,0)</f>
        <v>0</v>
      </c>
      <c r="AE61" s="207">
        <f t="shared" ref="AE61" si="517">AC61-AD61</f>
        <v>0</v>
      </c>
      <c r="AF61" s="3">
        <f t="shared" ref="AF61" si="518">O61</f>
        <v>0</v>
      </c>
      <c r="AG61" s="261"/>
      <c r="AI61" s="229">
        <f t="shared" ref="AI61" si="519">AB61-K61</f>
        <v>0</v>
      </c>
      <c r="AJ61" s="229">
        <f t="shared" ref="AJ61" si="520">AC61-L61</f>
        <v>0</v>
      </c>
      <c r="AK61" s="229">
        <f t="shared" ref="AK61" si="521">AD61-M61</f>
        <v>0</v>
      </c>
      <c r="AL61" s="229">
        <f t="shared" ref="AL61" si="522">AE61-N61</f>
        <v>0</v>
      </c>
      <c r="AM61" s="229">
        <f t="shared" ref="AM61" si="523">AF61-O61</f>
        <v>0</v>
      </c>
    </row>
    <row r="62" spans="1:39" ht="19.899999999999999" hidden="1" customHeight="1">
      <c r="A62" s="202" t="str">
        <f>'様式4-1'!A62</f>
        <v>【】</v>
      </c>
      <c r="B62" s="563">
        <f>'様式4-1'!B62</f>
        <v>0</v>
      </c>
      <c r="C62" s="564"/>
      <c r="D62" s="564"/>
      <c r="E62" s="564"/>
      <c r="F62" s="564"/>
      <c r="G62" s="564"/>
      <c r="H62" s="564"/>
      <c r="I62" s="564"/>
      <c r="J62" s="565"/>
      <c r="K62" s="203"/>
      <c r="L62" s="203"/>
      <c r="M62" s="203"/>
      <c r="N62" s="203"/>
      <c r="O62" s="203"/>
      <c r="P62" s="192"/>
      <c r="Q62" s="193"/>
      <c r="R62" s="202" t="str">
        <f t="shared" si="293"/>
        <v>【】</v>
      </c>
      <c r="S62" s="563">
        <f t="shared" ref="S62" si="524">B62</f>
        <v>0</v>
      </c>
      <c r="T62" s="564"/>
      <c r="U62" s="564"/>
      <c r="V62" s="564"/>
      <c r="W62" s="564"/>
      <c r="X62" s="564"/>
      <c r="Y62" s="564"/>
      <c r="Z62" s="564"/>
      <c r="AA62" s="565"/>
      <c r="AB62" s="4"/>
      <c r="AC62" s="4"/>
      <c r="AD62" s="4"/>
      <c r="AE62" s="4"/>
      <c r="AF62" s="4"/>
      <c r="AG62" s="260"/>
      <c r="AI62" s="228"/>
      <c r="AJ62" s="228"/>
      <c r="AK62" s="228"/>
      <c r="AL62" s="228"/>
      <c r="AM62" s="228"/>
    </row>
    <row r="63" spans="1:39" ht="19.899999999999999" hidden="1" customHeight="1">
      <c r="A63" s="204">
        <f>'様式4-1'!A63</f>
        <v>0</v>
      </c>
      <c r="B63" s="205" t="s">
        <v>11</v>
      </c>
      <c r="C63" s="206">
        <f>'様式4-1'!C63</f>
        <v>0</v>
      </c>
      <c r="D63" s="206">
        <f>'様式4-1'!D63</f>
        <v>0</v>
      </c>
      <c r="E63" s="205" t="s">
        <v>11</v>
      </c>
      <c r="F63" s="206">
        <f>'様式4-1'!F63</f>
        <v>0</v>
      </c>
      <c r="G63" s="206">
        <f>'様式4-1'!G63</f>
        <v>0</v>
      </c>
      <c r="H63" s="205" t="s">
        <v>11</v>
      </c>
      <c r="I63" s="206">
        <f>'様式4-1'!I63</f>
        <v>0</v>
      </c>
      <c r="J63" s="206">
        <f>'様式4-1'!J63</f>
        <v>0</v>
      </c>
      <c r="K63" s="207">
        <f t="shared" ref="K63" si="525">IF(I63&gt;0,A63*C63*F63*I63,IF(F63&gt;0,A63*C63*F63,A63*C63))</f>
        <v>0</v>
      </c>
      <c r="L63" s="207">
        <f t="shared" ref="L63" si="526">K63-O63</f>
        <v>0</v>
      </c>
      <c r="M63" s="207">
        <f t="shared" ref="M63" si="527">ROUNDDOWN(L63/2,0)</f>
        <v>0</v>
      </c>
      <c r="N63" s="207">
        <f t="shared" ref="N63" si="528">L63-M63</f>
        <v>0</v>
      </c>
      <c r="O63" s="208">
        <f>'様式4-1'!O63</f>
        <v>0</v>
      </c>
      <c r="P63" s="192"/>
      <c r="Q63" s="193"/>
      <c r="R63" s="204">
        <f t="shared" si="293"/>
        <v>0</v>
      </c>
      <c r="S63" s="205" t="s">
        <v>11</v>
      </c>
      <c r="T63" s="206">
        <f t="shared" ref="T63" si="529">C63</f>
        <v>0</v>
      </c>
      <c r="U63" s="206">
        <f t="shared" ref="U63" si="530">D63</f>
        <v>0</v>
      </c>
      <c r="V63" s="205" t="s">
        <v>11</v>
      </c>
      <c r="W63" s="206">
        <f t="shared" ref="W63" si="531">F63</f>
        <v>0</v>
      </c>
      <c r="X63" s="206">
        <f t="shared" ref="X63" si="532">G63</f>
        <v>0</v>
      </c>
      <c r="Y63" s="205" t="s">
        <v>11</v>
      </c>
      <c r="Z63" s="206">
        <f t="shared" ref="Z63" si="533">I63</f>
        <v>0</v>
      </c>
      <c r="AA63" s="206">
        <f t="shared" ref="AA63" si="534">J63</f>
        <v>0</v>
      </c>
      <c r="AB63" s="207">
        <f t="shared" ref="AB63" si="535">IF(Z63&gt;0,R63*T63*W63*Z63,IF(W63&gt;0,R63*T63*W63,R63*T63))</f>
        <v>0</v>
      </c>
      <c r="AC63" s="207">
        <f t="shared" ref="AC63" si="536">AB63-AF63</f>
        <v>0</v>
      </c>
      <c r="AD63" s="207">
        <f t="shared" ref="AD63" si="537">ROUNDDOWN(AC63/2,0)</f>
        <v>0</v>
      </c>
      <c r="AE63" s="207">
        <f t="shared" ref="AE63" si="538">AC63-AD63</f>
        <v>0</v>
      </c>
      <c r="AF63" s="3">
        <f t="shared" ref="AF63" si="539">O63</f>
        <v>0</v>
      </c>
      <c r="AG63" s="261"/>
      <c r="AI63" s="229">
        <f t="shared" ref="AI63" si="540">AB63-K63</f>
        <v>0</v>
      </c>
      <c r="AJ63" s="229">
        <f t="shared" ref="AJ63" si="541">AC63-L63</f>
        <v>0</v>
      </c>
      <c r="AK63" s="229">
        <f t="shared" ref="AK63" si="542">AD63-M63</f>
        <v>0</v>
      </c>
      <c r="AL63" s="229">
        <f t="shared" ref="AL63" si="543">AE63-N63</f>
        <v>0</v>
      </c>
      <c r="AM63" s="229">
        <f t="shared" ref="AM63" si="544">AF63-O63</f>
        <v>0</v>
      </c>
    </row>
    <row r="64" spans="1:39" ht="19.899999999999999" hidden="1" customHeight="1">
      <c r="A64" s="202" t="str">
        <f>'様式4-1'!A64</f>
        <v>【】</v>
      </c>
      <c r="B64" s="563">
        <f>'様式4-1'!B64</f>
        <v>0</v>
      </c>
      <c r="C64" s="564"/>
      <c r="D64" s="564"/>
      <c r="E64" s="564"/>
      <c r="F64" s="564"/>
      <c r="G64" s="564"/>
      <c r="H64" s="564"/>
      <c r="I64" s="564"/>
      <c r="J64" s="565"/>
      <c r="K64" s="203"/>
      <c r="L64" s="203"/>
      <c r="M64" s="203"/>
      <c r="N64" s="203"/>
      <c r="O64" s="203"/>
      <c r="P64" s="192"/>
      <c r="Q64" s="193"/>
      <c r="R64" s="202" t="str">
        <f t="shared" si="293"/>
        <v>【】</v>
      </c>
      <c r="S64" s="563">
        <f t="shared" ref="S64" si="545">B64</f>
        <v>0</v>
      </c>
      <c r="T64" s="564"/>
      <c r="U64" s="564"/>
      <c r="V64" s="564"/>
      <c r="W64" s="564"/>
      <c r="X64" s="564"/>
      <c r="Y64" s="564"/>
      <c r="Z64" s="564"/>
      <c r="AA64" s="565"/>
      <c r="AB64" s="4"/>
      <c r="AC64" s="4"/>
      <c r="AD64" s="4"/>
      <c r="AE64" s="4"/>
      <c r="AF64" s="4"/>
      <c r="AG64" s="260"/>
      <c r="AI64" s="228"/>
      <c r="AJ64" s="228"/>
      <c r="AK64" s="228"/>
      <c r="AL64" s="228"/>
      <c r="AM64" s="228"/>
    </row>
    <row r="65" spans="1:39" ht="19.899999999999999" hidden="1" customHeight="1">
      <c r="A65" s="204">
        <f>'様式4-1'!A65</f>
        <v>0</v>
      </c>
      <c r="B65" s="205" t="s">
        <v>11</v>
      </c>
      <c r="C65" s="206">
        <f>'様式4-1'!C65</f>
        <v>0</v>
      </c>
      <c r="D65" s="206">
        <f>'様式4-1'!D65</f>
        <v>0</v>
      </c>
      <c r="E65" s="205" t="s">
        <v>11</v>
      </c>
      <c r="F65" s="206">
        <f>'様式4-1'!F65</f>
        <v>0</v>
      </c>
      <c r="G65" s="206">
        <f>'様式4-1'!G65</f>
        <v>0</v>
      </c>
      <c r="H65" s="205" t="s">
        <v>11</v>
      </c>
      <c r="I65" s="206">
        <f>'様式4-1'!I65</f>
        <v>0</v>
      </c>
      <c r="J65" s="206">
        <f>'様式4-1'!J65</f>
        <v>0</v>
      </c>
      <c r="K65" s="207">
        <f t="shared" ref="K65" si="546">IF(I65&gt;0,A65*C65*F65*I65,IF(F65&gt;0,A65*C65*F65,A65*C65))</f>
        <v>0</v>
      </c>
      <c r="L65" s="207">
        <f t="shared" ref="L65" si="547">K65-O65</f>
        <v>0</v>
      </c>
      <c r="M65" s="207">
        <f t="shared" ref="M65" si="548">ROUNDDOWN(L65/2,0)</f>
        <v>0</v>
      </c>
      <c r="N65" s="207">
        <f t="shared" ref="N65" si="549">L65-M65</f>
        <v>0</v>
      </c>
      <c r="O65" s="208">
        <f>'様式4-1'!O65</f>
        <v>0</v>
      </c>
      <c r="P65" s="192"/>
      <c r="Q65" s="193"/>
      <c r="R65" s="204">
        <f t="shared" si="293"/>
        <v>0</v>
      </c>
      <c r="S65" s="205" t="s">
        <v>11</v>
      </c>
      <c r="T65" s="206">
        <f t="shared" ref="T65" si="550">C65</f>
        <v>0</v>
      </c>
      <c r="U65" s="206">
        <f t="shared" ref="U65" si="551">D65</f>
        <v>0</v>
      </c>
      <c r="V65" s="205" t="s">
        <v>11</v>
      </c>
      <c r="W65" s="206">
        <f t="shared" ref="W65" si="552">F65</f>
        <v>0</v>
      </c>
      <c r="X65" s="206">
        <f t="shared" ref="X65" si="553">G65</f>
        <v>0</v>
      </c>
      <c r="Y65" s="205" t="s">
        <v>11</v>
      </c>
      <c r="Z65" s="206">
        <f t="shared" ref="Z65" si="554">I65</f>
        <v>0</v>
      </c>
      <c r="AA65" s="206">
        <f t="shared" ref="AA65" si="555">J65</f>
        <v>0</v>
      </c>
      <c r="AB65" s="207">
        <f t="shared" ref="AB65" si="556">IF(Z65&gt;0,R65*T65*W65*Z65,IF(W65&gt;0,R65*T65*W65,R65*T65))</f>
        <v>0</v>
      </c>
      <c r="AC65" s="207">
        <f t="shared" ref="AC65" si="557">AB65-AF65</f>
        <v>0</v>
      </c>
      <c r="AD65" s="207">
        <f t="shared" ref="AD65" si="558">ROUNDDOWN(AC65/2,0)</f>
        <v>0</v>
      </c>
      <c r="AE65" s="207">
        <f t="shared" ref="AE65" si="559">AC65-AD65</f>
        <v>0</v>
      </c>
      <c r="AF65" s="3">
        <f t="shared" ref="AF65" si="560">O65</f>
        <v>0</v>
      </c>
      <c r="AG65" s="261"/>
      <c r="AI65" s="229">
        <f t="shared" ref="AI65" si="561">AB65-K65</f>
        <v>0</v>
      </c>
      <c r="AJ65" s="229">
        <f t="shared" ref="AJ65" si="562">AC65-L65</f>
        <v>0</v>
      </c>
      <c r="AK65" s="229">
        <f t="shared" ref="AK65" si="563">AD65-M65</f>
        <v>0</v>
      </c>
      <c r="AL65" s="229">
        <f t="shared" ref="AL65" si="564">AE65-N65</f>
        <v>0</v>
      </c>
      <c r="AM65" s="229">
        <f t="shared" ref="AM65" si="565">AF65-O65</f>
        <v>0</v>
      </c>
    </row>
    <row r="66" spans="1:39" ht="19.899999999999999" hidden="1" customHeight="1">
      <c r="A66" s="202" t="str">
        <f>'様式4-1'!A66</f>
        <v>【】</v>
      </c>
      <c r="B66" s="563">
        <f>'様式4-1'!B66</f>
        <v>0</v>
      </c>
      <c r="C66" s="564"/>
      <c r="D66" s="564"/>
      <c r="E66" s="564"/>
      <c r="F66" s="564"/>
      <c r="G66" s="564"/>
      <c r="H66" s="564"/>
      <c r="I66" s="564"/>
      <c r="J66" s="565"/>
      <c r="K66" s="203"/>
      <c r="L66" s="203"/>
      <c r="M66" s="203"/>
      <c r="N66" s="203"/>
      <c r="O66" s="203"/>
      <c r="P66" s="192"/>
      <c r="Q66" s="193"/>
      <c r="R66" s="202" t="str">
        <f t="shared" si="293"/>
        <v>【】</v>
      </c>
      <c r="S66" s="563">
        <f t="shared" ref="S66" si="566">B66</f>
        <v>0</v>
      </c>
      <c r="T66" s="564"/>
      <c r="U66" s="564"/>
      <c r="V66" s="564"/>
      <c r="W66" s="564"/>
      <c r="X66" s="564"/>
      <c r="Y66" s="564"/>
      <c r="Z66" s="564"/>
      <c r="AA66" s="565"/>
      <c r="AB66" s="4"/>
      <c r="AC66" s="4"/>
      <c r="AD66" s="4"/>
      <c r="AE66" s="4"/>
      <c r="AF66" s="4"/>
      <c r="AG66" s="260"/>
      <c r="AI66" s="228"/>
      <c r="AJ66" s="228"/>
      <c r="AK66" s="228"/>
      <c r="AL66" s="228"/>
      <c r="AM66" s="228"/>
    </row>
    <row r="67" spans="1:39" ht="19.899999999999999" hidden="1" customHeight="1">
      <c r="A67" s="204">
        <f>'様式4-1'!A67</f>
        <v>0</v>
      </c>
      <c r="B67" s="205" t="s">
        <v>11</v>
      </c>
      <c r="C67" s="206">
        <f>'様式4-1'!C67</f>
        <v>0</v>
      </c>
      <c r="D67" s="206">
        <f>'様式4-1'!D67</f>
        <v>0</v>
      </c>
      <c r="E67" s="205" t="s">
        <v>11</v>
      </c>
      <c r="F67" s="206">
        <f>'様式4-1'!F67</f>
        <v>0</v>
      </c>
      <c r="G67" s="206">
        <f>'様式4-1'!G67</f>
        <v>0</v>
      </c>
      <c r="H67" s="205" t="s">
        <v>11</v>
      </c>
      <c r="I67" s="206">
        <f>'様式4-1'!I67</f>
        <v>0</v>
      </c>
      <c r="J67" s="206">
        <f>'様式4-1'!J67</f>
        <v>0</v>
      </c>
      <c r="K67" s="207">
        <f t="shared" ref="K67" si="567">IF(I67&gt;0,A67*C67*F67*I67,IF(F67&gt;0,A67*C67*F67,A67*C67))</f>
        <v>0</v>
      </c>
      <c r="L67" s="207">
        <f t="shared" ref="L67" si="568">K67-O67</f>
        <v>0</v>
      </c>
      <c r="M67" s="207">
        <f t="shared" ref="M67" si="569">ROUNDDOWN(L67/2,0)</f>
        <v>0</v>
      </c>
      <c r="N67" s="207">
        <f t="shared" ref="N67" si="570">L67-M67</f>
        <v>0</v>
      </c>
      <c r="O67" s="208">
        <f>'様式4-1'!O67</f>
        <v>0</v>
      </c>
      <c r="P67" s="192"/>
      <c r="Q67" s="193"/>
      <c r="R67" s="204">
        <f t="shared" si="293"/>
        <v>0</v>
      </c>
      <c r="S67" s="205" t="s">
        <v>11</v>
      </c>
      <c r="T67" s="206">
        <f t="shared" ref="T67" si="571">C67</f>
        <v>0</v>
      </c>
      <c r="U67" s="206">
        <f t="shared" ref="U67" si="572">D67</f>
        <v>0</v>
      </c>
      <c r="V67" s="205" t="s">
        <v>11</v>
      </c>
      <c r="W67" s="206">
        <f t="shared" ref="W67" si="573">F67</f>
        <v>0</v>
      </c>
      <c r="X67" s="206">
        <f t="shared" ref="X67" si="574">G67</f>
        <v>0</v>
      </c>
      <c r="Y67" s="205" t="s">
        <v>11</v>
      </c>
      <c r="Z67" s="206">
        <f t="shared" ref="Z67" si="575">I67</f>
        <v>0</v>
      </c>
      <c r="AA67" s="206">
        <f t="shared" ref="AA67" si="576">J67</f>
        <v>0</v>
      </c>
      <c r="AB67" s="207">
        <f t="shared" ref="AB67" si="577">IF(Z67&gt;0,R67*T67*W67*Z67,IF(W67&gt;0,R67*T67*W67,R67*T67))</f>
        <v>0</v>
      </c>
      <c r="AC67" s="207">
        <f t="shared" ref="AC67" si="578">AB67-AF67</f>
        <v>0</v>
      </c>
      <c r="AD67" s="207">
        <f t="shared" ref="AD67" si="579">ROUNDDOWN(AC67/2,0)</f>
        <v>0</v>
      </c>
      <c r="AE67" s="207">
        <f t="shared" ref="AE67" si="580">AC67-AD67</f>
        <v>0</v>
      </c>
      <c r="AF67" s="3">
        <f t="shared" ref="AF67" si="581">O67</f>
        <v>0</v>
      </c>
      <c r="AG67" s="261"/>
      <c r="AI67" s="229">
        <f t="shared" ref="AI67" si="582">AB67-K67</f>
        <v>0</v>
      </c>
      <c r="AJ67" s="229">
        <f t="shared" ref="AJ67" si="583">AC67-L67</f>
        <v>0</v>
      </c>
      <c r="AK67" s="229">
        <f t="shared" ref="AK67" si="584">AD67-M67</f>
        <v>0</v>
      </c>
      <c r="AL67" s="229">
        <f t="shared" ref="AL67" si="585">AE67-N67</f>
        <v>0</v>
      </c>
      <c r="AM67" s="229">
        <f t="shared" ref="AM67" si="586">AF67-O67</f>
        <v>0</v>
      </c>
    </row>
    <row r="68" spans="1:39" ht="19.899999999999999" hidden="1" customHeight="1">
      <c r="A68" s="202" t="str">
        <f>'様式4-1'!A68</f>
        <v>【】</v>
      </c>
      <c r="B68" s="563">
        <f>'様式4-1'!B68</f>
        <v>0</v>
      </c>
      <c r="C68" s="564"/>
      <c r="D68" s="564"/>
      <c r="E68" s="564"/>
      <c r="F68" s="564"/>
      <c r="G68" s="564"/>
      <c r="H68" s="564"/>
      <c r="I68" s="564"/>
      <c r="J68" s="565"/>
      <c r="K68" s="203"/>
      <c r="L68" s="203"/>
      <c r="M68" s="203"/>
      <c r="N68" s="203"/>
      <c r="O68" s="203"/>
      <c r="P68" s="192"/>
      <c r="Q68" s="193"/>
      <c r="R68" s="202" t="str">
        <f t="shared" si="293"/>
        <v>【】</v>
      </c>
      <c r="S68" s="563">
        <f t="shared" ref="S68" si="587">B68</f>
        <v>0</v>
      </c>
      <c r="T68" s="564"/>
      <c r="U68" s="564"/>
      <c r="V68" s="564"/>
      <c r="W68" s="564"/>
      <c r="X68" s="564"/>
      <c r="Y68" s="564"/>
      <c r="Z68" s="564"/>
      <c r="AA68" s="565"/>
      <c r="AB68" s="4"/>
      <c r="AC68" s="4"/>
      <c r="AD68" s="4"/>
      <c r="AE68" s="4"/>
      <c r="AF68" s="4"/>
      <c r="AG68" s="260"/>
      <c r="AI68" s="228"/>
      <c r="AJ68" s="228"/>
      <c r="AK68" s="228"/>
      <c r="AL68" s="228"/>
      <c r="AM68" s="228"/>
    </row>
    <row r="69" spans="1:39" ht="19.899999999999999" hidden="1" customHeight="1">
      <c r="A69" s="204">
        <f>'様式4-1'!A69</f>
        <v>0</v>
      </c>
      <c r="B69" s="205" t="s">
        <v>11</v>
      </c>
      <c r="C69" s="206">
        <f>'様式4-1'!C69</f>
        <v>0</v>
      </c>
      <c r="D69" s="206">
        <f>'様式4-1'!D69</f>
        <v>0</v>
      </c>
      <c r="E69" s="205" t="s">
        <v>11</v>
      </c>
      <c r="F69" s="206">
        <f>'様式4-1'!F69</f>
        <v>0</v>
      </c>
      <c r="G69" s="206">
        <f>'様式4-1'!G69</f>
        <v>0</v>
      </c>
      <c r="H69" s="205" t="s">
        <v>11</v>
      </c>
      <c r="I69" s="206">
        <f>'様式4-1'!I69</f>
        <v>0</v>
      </c>
      <c r="J69" s="206">
        <f>'様式4-1'!J69</f>
        <v>0</v>
      </c>
      <c r="K69" s="207">
        <f t="shared" ref="K69" si="588">IF(I69&gt;0,A69*C69*F69*I69,IF(F69&gt;0,A69*C69*F69,A69*C69))</f>
        <v>0</v>
      </c>
      <c r="L69" s="207">
        <f t="shared" ref="L69" si="589">K69-O69</f>
        <v>0</v>
      </c>
      <c r="M69" s="207">
        <f t="shared" ref="M69" si="590">ROUNDDOWN(L69/2,0)</f>
        <v>0</v>
      </c>
      <c r="N69" s="207">
        <f t="shared" ref="N69" si="591">L69-M69</f>
        <v>0</v>
      </c>
      <c r="O69" s="208">
        <f>'様式4-1'!O69</f>
        <v>0</v>
      </c>
      <c r="P69" s="192"/>
      <c r="Q69" s="193"/>
      <c r="R69" s="204">
        <f t="shared" si="293"/>
        <v>0</v>
      </c>
      <c r="S69" s="205" t="s">
        <v>11</v>
      </c>
      <c r="T69" s="206">
        <f t="shared" ref="T69:U69" si="592">C69</f>
        <v>0</v>
      </c>
      <c r="U69" s="206">
        <f t="shared" si="592"/>
        <v>0</v>
      </c>
      <c r="V69" s="205" t="s">
        <v>11</v>
      </c>
      <c r="W69" s="206">
        <f t="shared" ref="W69:X69" si="593">F69</f>
        <v>0</v>
      </c>
      <c r="X69" s="206">
        <f t="shared" si="593"/>
        <v>0</v>
      </c>
      <c r="Y69" s="205" t="s">
        <v>11</v>
      </c>
      <c r="Z69" s="206">
        <f t="shared" ref="Z69:AA69" si="594">I69</f>
        <v>0</v>
      </c>
      <c r="AA69" s="206">
        <f t="shared" si="594"/>
        <v>0</v>
      </c>
      <c r="AB69" s="207">
        <f t="shared" ref="AB69" si="595">IF(Z69&gt;0,R69*T69*W69*Z69,IF(W69&gt;0,R69*T69*W69,R69*T69))</f>
        <v>0</v>
      </c>
      <c r="AC69" s="207">
        <f t="shared" ref="AC69" si="596">AB69-AF69</f>
        <v>0</v>
      </c>
      <c r="AD69" s="207">
        <f t="shared" ref="AD69" si="597">ROUNDDOWN(AC69/2,0)</f>
        <v>0</v>
      </c>
      <c r="AE69" s="207">
        <f t="shared" ref="AE69" si="598">AC69-AD69</f>
        <v>0</v>
      </c>
      <c r="AF69" s="3">
        <f t="shared" ref="AF69" si="599">O69</f>
        <v>0</v>
      </c>
      <c r="AG69" s="261"/>
      <c r="AI69" s="229">
        <f t="shared" ref="AI69" si="600">AB69-K69</f>
        <v>0</v>
      </c>
      <c r="AJ69" s="229">
        <f t="shared" ref="AJ69" si="601">AC69-L69</f>
        <v>0</v>
      </c>
      <c r="AK69" s="229">
        <f t="shared" ref="AK69" si="602">AD69-M69</f>
        <v>0</v>
      </c>
      <c r="AL69" s="229">
        <f t="shared" ref="AL69" si="603">AE69-N69</f>
        <v>0</v>
      </c>
      <c r="AM69" s="229">
        <f t="shared" ref="AM69" si="604">AF69-O69</f>
        <v>0</v>
      </c>
    </row>
    <row r="70" spans="1:39" ht="19.899999999999999" customHeight="1">
      <c r="A70" s="382" t="s">
        <v>33</v>
      </c>
      <c r="B70" s="389"/>
      <c r="C70" s="389"/>
      <c r="D70" s="389"/>
      <c r="E70" s="389"/>
      <c r="F70" s="389"/>
      <c r="G70" s="389"/>
      <c r="H70" s="389"/>
      <c r="I70" s="389"/>
      <c r="J70" s="566"/>
      <c r="K70" s="209">
        <f>SUM(K40:K69)</f>
        <v>2500000</v>
      </c>
      <c r="L70" s="209">
        <f t="shared" ref="L70:O70" si="605">SUM(L40:L69)</f>
        <v>2500000</v>
      </c>
      <c r="M70" s="209">
        <f t="shared" si="605"/>
        <v>1250000</v>
      </c>
      <c r="N70" s="209">
        <f t="shared" si="605"/>
        <v>1250000</v>
      </c>
      <c r="O70" s="209">
        <f t="shared" si="605"/>
        <v>0</v>
      </c>
      <c r="P70" s="192"/>
      <c r="Q70" s="193"/>
      <c r="R70" s="330" t="s">
        <v>33</v>
      </c>
      <c r="S70" s="357"/>
      <c r="T70" s="357"/>
      <c r="U70" s="357"/>
      <c r="V70" s="357"/>
      <c r="W70" s="357"/>
      <c r="X70" s="357"/>
      <c r="Y70" s="357"/>
      <c r="Z70" s="357"/>
      <c r="AA70" s="358"/>
      <c r="AB70" s="11">
        <f>SUM(AB40:AB69)</f>
        <v>2500000</v>
      </c>
      <c r="AC70" s="11">
        <f t="shared" ref="AC70:AF70" si="606">SUM(AC40:AC69)</f>
        <v>2500000</v>
      </c>
      <c r="AD70" s="11">
        <f t="shared" si="606"/>
        <v>1250000</v>
      </c>
      <c r="AE70" s="11">
        <f t="shared" si="606"/>
        <v>1250000</v>
      </c>
      <c r="AF70" s="11">
        <f t="shared" si="606"/>
        <v>0</v>
      </c>
      <c r="AG70" s="86"/>
      <c r="AH70" s="267"/>
      <c r="AI70" s="249">
        <f>SUM(AI40:AI69)</f>
        <v>0</v>
      </c>
      <c r="AJ70" s="249">
        <f t="shared" ref="AJ70:AM70" si="607">SUM(AJ40:AJ69)</f>
        <v>0</v>
      </c>
      <c r="AK70" s="249">
        <f t="shared" si="607"/>
        <v>0</v>
      </c>
      <c r="AL70" s="249">
        <f t="shared" si="607"/>
        <v>0</v>
      </c>
      <c r="AM70" s="249">
        <f t="shared" si="607"/>
        <v>0</v>
      </c>
    </row>
    <row r="71" spans="1:39" ht="19.899999999999999" customHeight="1">
      <c r="A71" s="210"/>
      <c r="B71" s="210"/>
      <c r="C71" s="210"/>
      <c r="D71" s="210"/>
      <c r="E71" s="210"/>
      <c r="F71" s="210"/>
      <c r="G71" s="210"/>
      <c r="H71" s="210"/>
      <c r="I71" s="210"/>
      <c r="J71" s="210"/>
      <c r="K71" s="210"/>
      <c r="L71" s="210"/>
      <c r="M71" s="210"/>
      <c r="N71" s="210"/>
      <c r="O71" s="210"/>
      <c r="P71" s="192"/>
      <c r="Q71" s="193"/>
    </row>
    <row r="72" spans="1:39" ht="19.899999999999999" customHeight="1">
      <c r="A72" s="211" t="s">
        <v>36</v>
      </c>
      <c r="B72" s="210"/>
      <c r="C72" s="210"/>
      <c r="D72" s="210"/>
      <c r="E72" s="210"/>
      <c r="F72" s="210"/>
      <c r="G72" s="210"/>
      <c r="H72" s="210"/>
      <c r="I72" s="210"/>
      <c r="J72" s="210"/>
      <c r="K72" s="210"/>
      <c r="L72" s="210"/>
      <c r="M72" s="210"/>
      <c r="N72" s="210"/>
      <c r="O72" s="210"/>
      <c r="P72" s="192"/>
      <c r="Q72" s="193"/>
      <c r="R72" s="12" t="s">
        <v>36</v>
      </c>
      <c r="AI72" s="560" t="s">
        <v>319</v>
      </c>
      <c r="AJ72" s="561"/>
      <c r="AK72" s="561"/>
      <c r="AL72" s="561"/>
      <c r="AM72" s="562"/>
    </row>
    <row r="73" spans="1:39" ht="19.899999999999999" customHeight="1">
      <c r="A73" s="351" t="s">
        <v>8</v>
      </c>
      <c r="B73" s="352"/>
      <c r="C73" s="352"/>
      <c r="D73" s="352"/>
      <c r="E73" s="352"/>
      <c r="F73" s="352"/>
      <c r="G73" s="352"/>
      <c r="H73" s="352"/>
      <c r="I73" s="352"/>
      <c r="J73" s="567"/>
      <c r="K73" s="323" t="s">
        <v>12</v>
      </c>
      <c r="L73" s="359" t="s">
        <v>13</v>
      </c>
      <c r="M73" s="359"/>
      <c r="N73" s="359"/>
      <c r="O73" s="146" t="s">
        <v>16</v>
      </c>
      <c r="P73" s="192"/>
      <c r="Q73" s="193"/>
      <c r="R73" s="351" t="s">
        <v>8</v>
      </c>
      <c r="S73" s="352"/>
      <c r="T73" s="352"/>
      <c r="U73" s="352"/>
      <c r="V73" s="352"/>
      <c r="W73" s="352"/>
      <c r="X73" s="352"/>
      <c r="Y73" s="352"/>
      <c r="Z73" s="352"/>
      <c r="AA73" s="353"/>
      <c r="AB73" s="323" t="s">
        <v>12</v>
      </c>
      <c r="AC73" s="359" t="s">
        <v>13</v>
      </c>
      <c r="AD73" s="359"/>
      <c r="AE73" s="359"/>
      <c r="AF73" s="146" t="s">
        <v>16</v>
      </c>
      <c r="AG73" s="85"/>
      <c r="AH73" s="364" t="s">
        <v>438</v>
      </c>
      <c r="AI73" s="359" t="s">
        <v>12</v>
      </c>
      <c r="AJ73" s="359" t="s">
        <v>13</v>
      </c>
      <c r="AK73" s="359"/>
      <c r="AL73" s="359"/>
      <c r="AM73" s="219" t="s">
        <v>16</v>
      </c>
    </row>
    <row r="74" spans="1:39" ht="19.899999999999999" customHeight="1">
      <c r="A74" s="354"/>
      <c r="B74" s="355"/>
      <c r="C74" s="355"/>
      <c r="D74" s="355"/>
      <c r="E74" s="355"/>
      <c r="F74" s="355"/>
      <c r="G74" s="355"/>
      <c r="H74" s="355"/>
      <c r="I74" s="355"/>
      <c r="J74" s="568"/>
      <c r="K74" s="323"/>
      <c r="L74" s="146" t="s">
        <v>17</v>
      </c>
      <c r="M74" s="146" t="s">
        <v>14</v>
      </c>
      <c r="N74" s="359" t="s">
        <v>15</v>
      </c>
      <c r="O74" s="359"/>
      <c r="P74" s="192"/>
      <c r="Q74" s="193"/>
      <c r="R74" s="354"/>
      <c r="S74" s="355"/>
      <c r="T74" s="355"/>
      <c r="U74" s="355"/>
      <c r="V74" s="355"/>
      <c r="W74" s="355"/>
      <c r="X74" s="355"/>
      <c r="Y74" s="355"/>
      <c r="Z74" s="355"/>
      <c r="AA74" s="356"/>
      <c r="AB74" s="323"/>
      <c r="AC74" s="146" t="s">
        <v>17</v>
      </c>
      <c r="AD74" s="146" t="s">
        <v>14</v>
      </c>
      <c r="AE74" s="359" t="s">
        <v>15</v>
      </c>
      <c r="AF74" s="359"/>
      <c r="AG74" s="85"/>
      <c r="AH74" s="572"/>
      <c r="AI74" s="359"/>
      <c r="AJ74" s="219" t="s">
        <v>17</v>
      </c>
      <c r="AK74" s="219" t="s">
        <v>14</v>
      </c>
      <c r="AL74" s="359" t="s">
        <v>15</v>
      </c>
      <c r="AM74" s="359"/>
    </row>
    <row r="75" spans="1:39" ht="19.899999999999999" customHeight="1">
      <c r="A75" s="202" t="str">
        <f>'様式4-1'!A75</f>
        <v>【備品購入費】</v>
      </c>
      <c r="B75" s="563" t="str">
        <f>'様式4-1'!B75</f>
        <v>カメラ</v>
      </c>
      <c r="C75" s="564"/>
      <c r="D75" s="564"/>
      <c r="E75" s="564"/>
      <c r="F75" s="564"/>
      <c r="G75" s="564"/>
      <c r="H75" s="564"/>
      <c r="I75" s="564"/>
      <c r="J75" s="565"/>
      <c r="K75" s="203"/>
      <c r="L75" s="203"/>
      <c r="M75" s="203"/>
      <c r="N75" s="203"/>
      <c r="O75" s="203"/>
      <c r="P75" s="192"/>
      <c r="Q75" s="193"/>
      <c r="R75" s="202" t="str">
        <f t="shared" ref="R75:R104" si="608">A75</f>
        <v>【備品購入費】</v>
      </c>
      <c r="S75" s="563" t="str">
        <f t="shared" ref="S75" si="609">B75</f>
        <v>カメラ</v>
      </c>
      <c r="T75" s="564"/>
      <c r="U75" s="564"/>
      <c r="V75" s="564"/>
      <c r="W75" s="564"/>
      <c r="X75" s="564"/>
      <c r="Y75" s="564"/>
      <c r="Z75" s="564"/>
      <c r="AA75" s="565"/>
      <c r="AB75" s="4"/>
      <c r="AC75" s="4"/>
      <c r="AD75" s="4"/>
      <c r="AE75" s="4"/>
      <c r="AF75" s="4"/>
      <c r="AG75" s="260"/>
      <c r="AH75" s="254"/>
      <c r="AI75" s="228"/>
      <c r="AJ75" s="228"/>
      <c r="AK75" s="228"/>
      <c r="AL75" s="228"/>
      <c r="AM75" s="228"/>
    </row>
    <row r="76" spans="1:39" ht="19.899999999999999" customHeight="1">
      <c r="A76" s="204">
        <f>'様式4-1'!A76</f>
        <v>200000</v>
      </c>
      <c r="B76" s="205" t="s">
        <v>11</v>
      </c>
      <c r="C76" s="206">
        <f>'様式4-1'!C76</f>
        <v>1</v>
      </c>
      <c r="D76" s="206" t="str">
        <f>'様式4-1'!D76</f>
        <v>台</v>
      </c>
      <c r="E76" s="205" t="s">
        <v>11</v>
      </c>
      <c r="F76" s="206">
        <f>'様式4-1'!F76</f>
        <v>0</v>
      </c>
      <c r="G76" s="206">
        <f>'様式4-1'!G76</f>
        <v>0</v>
      </c>
      <c r="H76" s="205" t="s">
        <v>11</v>
      </c>
      <c r="I76" s="206">
        <f>'様式4-1'!I76</f>
        <v>0</v>
      </c>
      <c r="J76" s="206">
        <f>'様式4-1'!J76</f>
        <v>0</v>
      </c>
      <c r="K76" s="207">
        <f t="shared" ref="K76" si="610">IF(I76&gt;0,A76*C76*F76*I76,IF(F76&gt;0,A76*C76*F76,A76*C76))</f>
        <v>200000</v>
      </c>
      <c r="L76" s="207">
        <f t="shared" ref="L76" si="611">K76-O76</f>
        <v>200000</v>
      </c>
      <c r="M76" s="207">
        <f t="shared" ref="M76" si="612">ROUNDDOWN(L76/2,0)</f>
        <v>100000</v>
      </c>
      <c r="N76" s="207">
        <f t="shared" ref="N76" si="613">L76-M76</f>
        <v>100000</v>
      </c>
      <c r="O76" s="208">
        <f>'様式4-1'!O76</f>
        <v>0</v>
      </c>
      <c r="P76" s="192"/>
      <c r="Q76" s="193"/>
      <c r="R76" s="204">
        <f t="shared" si="608"/>
        <v>200000</v>
      </c>
      <c r="S76" s="205" t="s">
        <v>11</v>
      </c>
      <c r="T76" s="206">
        <f t="shared" ref="T76" si="614">C76</f>
        <v>1</v>
      </c>
      <c r="U76" s="206" t="str">
        <f t="shared" ref="U76" si="615">D76</f>
        <v>台</v>
      </c>
      <c r="V76" s="205" t="s">
        <v>11</v>
      </c>
      <c r="W76" s="206">
        <f t="shared" ref="W76" si="616">F76</f>
        <v>0</v>
      </c>
      <c r="X76" s="206">
        <f t="shared" ref="X76" si="617">G76</f>
        <v>0</v>
      </c>
      <c r="Y76" s="205" t="s">
        <v>11</v>
      </c>
      <c r="Z76" s="206">
        <f t="shared" ref="Z76" si="618">I76</f>
        <v>0</v>
      </c>
      <c r="AA76" s="206">
        <f t="shared" ref="AA76" si="619">J76</f>
        <v>0</v>
      </c>
      <c r="AB76" s="207">
        <f t="shared" ref="AB76" si="620">IF(Z76&gt;0,R76*T76*W76*Z76,IF(W76&gt;0,R76*T76*W76,R76*T76))</f>
        <v>200000</v>
      </c>
      <c r="AC76" s="207">
        <f t="shared" ref="AC76" si="621">AB76-AF76</f>
        <v>200000</v>
      </c>
      <c r="AD76" s="207">
        <f t="shared" ref="AD76" si="622">ROUNDDOWN(AC76/2,0)</f>
        <v>100000</v>
      </c>
      <c r="AE76" s="207">
        <f t="shared" ref="AE76" si="623">AC76-AD76</f>
        <v>100000</v>
      </c>
      <c r="AF76" s="3">
        <f t="shared" ref="AF76" si="624">O76</f>
        <v>0</v>
      </c>
      <c r="AG76" s="261"/>
      <c r="AH76" s="255" t="str">
        <f>IF(AB76&gt;=1000000,"相見積書提出必要",IF(AB76&gt;=100000,"見積書提出必要",""))</f>
        <v>見積書提出必要</v>
      </c>
      <c r="AI76" s="229">
        <f>AB76-K76</f>
        <v>0</v>
      </c>
      <c r="AJ76" s="229">
        <f t="shared" ref="AJ76" si="625">AC76-L76</f>
        <v>0</v>
      </c>
      <c r="AK76" s="229">
        <f t="shared" ref="AK76" si="626">AD76-M76</f>
        <v>0</v>
      </c>
      <c r="AL76" s="229">
        <f t="shared" ref="AL76" si="627">AE76-N76</f>
        <v>0</v>
      </c>
      <c r="AM76" s="229">
        <f t="shared" ref="AM76" si="628">AF76-O76</f>
        <v>0</v>
      </c>
    </row>
    <row r="77" spans="1:39" ht="19.899999999999999" customHeight="1">
      <c r="A77" s="202" t="str">
        <f>'様式4-1'!A77</f>
        <v>【備品購入費】</v>
      </c>
      <c r="B77" s="563" t="str">
        <f>'様式4-1'!B77</f>
        <v>動画編集用パソコン</v>
      </c>
      <c r="C77" s="564"/>
      <c r="D77" s="564"/>
      <c r="E77" s="564"/>
      <c r="F77" s="564"/>
      <c r="G77" s="564"/>
      <c r="H77" s="564"/>
      <c r="I77" s="564"/>
      <c r="J77" s="565"/>
      <c r="K77" s="203"/>
      <c r="L77" s="203"/>
      <c r="M77" s="203"/>
      <c r="N77" s="203"/>
      <c r="O77" s="203"/>
      <c r="P77" s="192"/>
      <c r="Q77" s="193"/>
      <c r="R77" s="202" t="str">
        <f t="shared" si="608"/>
        <v>【備品購入費】</v>
      </c>
      <c r="S77" s="563" t="str">
        <f t="shared" ref="S77" si="629">B77</f>
        <v>動画編集用パソコン</v>
      </c>
      <c r="T77" s="564"/>
      <c r="U77" s="564"/>
      <c r="V77" s="564"/>
      <c r="W77" s="564"/>
      <c r="X77" s="564"/>
      <c r="Y77" s="564"/>
      <c r="Z77" s="564"/>
      <c r="AA77" s="565"/>
      <c r="AB77" s="4"/>
      <c r="AC77" s="4"/>
      <c r="AD77" s="4"/>
      <c r="AE77" s="4"/>
      <c r="AF77" s="4"/>
      <c r="AG77" s="260"/>
      <c r="AH77" s="254"/>
      <c r="AI77" s="228"/>
      <c r="AJ77" s="228"/>
      <c r="AK77" s="228"/>
      <c r="AL77" s="228"/>
      <c r="AM77" s="228"/>
    </row>
    <row r="78" spans="1:39" ht="19.899999999999999" customHeight="1">
      <c r="A78" s="204">
        <f>'様式4-1'!A78</f>
        <v>220000</v>
      </c>
      <c r="B78" s="205" t="s">
        <v>11</v>
      </c>
      <c r="C78" s="206">
        <f>'様式4-1'!C78</f>
        <v>1</v>
      </c>
      <c r="D78" s="206" t="str">
        <f>'様式4-1'!D78</f>
        <v>台</v>
      </c>
      <c r="E78" s="205" t="s">
        <v>11</v>
      </c>
      <c r="F78" s="206">
        <f>'様式4-1'!F78</f>
        <v>0</v>
      </c>
      <c r="G78" s="206">
        <f>'様式4-1'!G78</f>
        <v>0</v>
      </c>
      <c r="H78" s="205" t="s">
        <v>11</v>
      </c>
      <c r="I78" s="206">
        <f>'様式4-1'!I78</f>
        <v>0</v>
      </c>
      <c r="J78" s="206">
        <f>'様式4-1'!J78</f>
        <v>0</v>
      </c>
      <c r="K78" s="207">
        <f t="shared" ref="K78" si="630">IF(I78&gt;0,A78*C78*F78*I78,IF(F78&gt;0,A78*C78*F78,A78*C78))</f>
        <v>220000</v>
      </c>
      <c r="L78" s="207">
        <f t="shared" ref="L78" si="631">K78-O78</f>
        <v>220000</v>
      </c>
      <c r="M78" s="207">
        <f t="shared" ref="M78" si="632">ROUNDDOWN(L78/2,0)</f>
        <v>110000</v>
      </c>
      <c r="N78" s="207">
        <f t="shared" ref="N78" si="633">L78-M78</f>
        <v>110000</v>
      </c>
      <c r="O78" s="208">
        <f>'様式4-1'!O78</f>
        <v>0</v>
      </c>
      <c r="P78" s="192"/>
      <c r="Q78" s="193"/>
      <c r="R78" s="204">
        <f t="shared" si="608"/>
        <v>220000</v>
      </c>
      <c r="S78" s="205" t="s">
        <v>11</v>
      </c>
      <c r="T78" s="206">
        <f t="shared" ref="T78" si="634">C78</f>
        <v>1</v>
      </c>
      <c r="U78" s="206" t="str">
        <f t="shared" ref="U78" si="635">D78</f>
        <v>台</v>
      </c>
      <c r="V78" s="205" t="s">
        <v>11</v>
      </c>
      <c r="W78" s="206">
        <f t="shared" ref="W78" si="636">F78</f>
        <v>0</v>
      </c>
      <c r="X78" s="206">
        <f t="shared" ref="X78" si="637">G78</f>
        <v>0</v>
      </c>
      <c r="Y78" s="205" t="s">
        <v>11</v>
      </c>
      <c r="Z78" s="206">
        <f t="shared" ref="Z78" si="638">I78</f>
        <v>0</v>
      </c>
      <c r="AA78" s="206">
        <f t="shared" ref="AA78" si="639">J78</f>
        <v>0</v>
      </c>
      <c r="AB78" s="207">
        <f t="shared" ref="AB78" si="640">IF(Z78&gt;0,R78*T78*W78*Z78,IF(W78&gt;0,R78*T78*W78,R78*T78))</f>
        <v>220000</v>
      </c>
      <c r="AC78" s="207">
        <f t="shared" ref="AC78" si="641">AB78-AF78</f>
        <v>220000</v>
      </c>
      <c r="AD78" s="207">
        <f t="shared" ref="AD78" si="642">ROUNDDOWN(AC78/2,0)</f>
        <v>110000</v>
      </c>
      <c r="AE78" s="207">
        <f t="shared" ref="AE78" si="643">AC78-AD78</f>
        <v>110000</v>
      </c>
      <c r="AF78" s="3">
        <f t="shared" ref="AF78" si="644">O78</f>
        <v>0</v>
      </c>
      <c r="AG78" s="261"/>
      <c r="AH78" s="255" t="str">
        <f>IF(AB78&gt;=1000000,"相見積書提出必要",IF(AB78&gt;=100000,"見積書提出必要",""))</f>
        <v>見積書提出必要</v>
      </c>
      <c r="AI78" s="229">
        <f t="shared" ref="AI78" si="645">AB78-K78</f>
        <v>0</v>
      </c>
      <c r="AJ78" s="229">
        <f t="shared" ref="AJ78" si="646">AC78-L78</f>
        <v>0</v>
      </c>
      <c r="AK78" s="229">
        <f t="shared" ref="AK78" si="647">AD78-M78</f>
        <v>0</v>
      </c>
      <c r="AL78" s="229">
        <f t="shared" ref="AL78" si="648">AE78-N78</f>
        <v>0</v>
      </c>
      <c r="AM78" s="229">
        <f t="shared" ref="AM78" si="649">AF78-O78</f>
        <v>0</v>
      </c>
    </row>
    <row r="79" spans="1:39" ht="19.899999999999999" customHeight="1">
      <c r="A79" s="202" t="str">
        <f>'様式4-1'!A79</f>
        <v>【需用費】</v>
      </c>
      <c r="B79" s="563" t="str">
        <f>'様式4-1'!B79</f>
        <v>モニター</v>
      </c>
      <c r="C79" s="564"/>
      <c r="D79" s="564"/>
      <c r="E79" s="564"/>
      <c r="F79" s="564"/>
      <c r="G79" s="564"/>
      <c r="H79" s="564"/>
      <c r="I79" s="564"/>
      <c r="J79" s="565"/>
      <c r="K79" s="203"/>
      <c r="L79" s="203"/>
      <c r="M79" s="203"/>
      <c r="N79" s="203"/>
      <c r="O79" s="203"/>
      <c r="P79" s="192"/>
      <c r="Q79" s="193"/>
      <c r="R79" s="202" t="str">
        <f t="shared" si="608"/>
        <v>【需用費】</v>
      </c>
      <c r="S79" s="563" t="str">
        <f t="shared" ref="S79" si="650">B79</f>
        <v>モニター</v>
      </c>
      <c r="T79" s="564"/>
      <c r="U79" s="564"/>
      <c r="V79" s="564"/>
      <c r="W79" s="564"/>
      <c r="X79" s="564"/>
      <c r="Y79" s="564"/>
      <c r="Z79" s="564"/>
      <c r="AA79" s="565"/>
      <c r="AB79" s="4"/>
      <c r="AC79" s="4"/>
      <c r="AD79" s="4"/>
      <c r="AE79" s="4"/>
      <c r="AF79" s="4"/>
      <c r="AG79" s="260"/>
      <c r="AH79" s="254"/>
      <c r="AI79" s="228"/>
      <c r="AJ79" s="228"/>
      <c r="AK79" s="228"/>
      <c r="AL79" s="228"/>
      <c r="AM79" s="228"/>
    </row>
    <row r="80" spans="1:39" ht="19.899999999999999" customHeight="1">
      <c r="A80" s="204">
        <f>'様式4-1'!A80</f>
        <v>20000</v>
      </c>
      <c r="B80" s="205" t="s">
        <v>11</v>
      </c>
      <c r="C80" s="206">
        <f>'様式4-1'!C80</f>
        <v>2</v>
      </c>
      <c r="D80" s="206" t="str">
        <f>'様式4-1'!D80</f>
        <v>台</v>
      </c>
      <c r="E80" s="205" t="s">
        <v>11</v>
      </c>
      <c r="F80" s="206">
        <f>'様式4-1'!F80</f>
        <v>0</v>
      </c>
      <c r="G80" s="206">
        <f>'様式4-1'!G80</f>
        <v>0</v>
      </c>
      <c r="H80" s="205" t="s">
        <v>11</v>
      </c>
      <c r="I80" s="206">
        <f>'様式4-1'!I80</f>
        <v>0</v>
      </c>
      <c r="J80" s="206">
        <f>'様式4-1'!J80</f>
        <v>0</v>
      </c>
      <c r="K80" s="207">
        <f t="shared" ref="K80" si="651">IF(I80&gt;0,A80*C80*F80*I80,IF(F80&gt;0,A80*C80*F80,A80*C80))</f>
        <v>40000</v>
      </c>
      <c r="L80" s="207">
        <f t="shared" ref="L80" si="652">K80-O80</f>
        <v>40000</v>
      </c>
      <c r="M80" s="207">
        <f t="shared" ref="M80" si="653">ROUNDDOWN(L80/2,0)</f>
        <v>20000</v>
      </c>
      <c r="N80" s="207">
        <f t="shared" ref="N80" si="654">L80-M80</f>
        <v>20000</v>
      </c>
      <c r="O80" s="208">
        <f>'様式4-1'!O80</f>
        <v>0</v>
      </c>
      <c r="P80" s="192"/>
      <c r="Q80" s="193"/>
      <c r="R80" s="204">
        <f t="shared" si="608"/>
        <v>20000</v>
      </c>
      <c r="S80" s="205" t="s">
        <v>11</v>
      </c>
      <c r="T80" s="206">
        <f t="shared" ref="T80" si="655">C80</f>
        <v>2</v>
      </c>
      <c r="U80" s="206" t="str">
        <f t="shared" ref="U80" si="656">D80</f>
        <v>台</v>
      </c>
      <c r="V80" s="205" t="s">
        <v>11</v>
      </c>
      <c r="W80" s="206">
        <f t="shared" ref="W80" si="657">F80</f>
        <v>0</v>
      </c>
      <c r="X80" s="206">
        <f t="shared" ref="X80" si="658">G80</f>
        <v>0</v>
      </c>
      <c r="Y80" s="205" t="s">
        <v>11</v>
      </c>
      <c r="Z80" s="206">
        <f t="shared" ref="Z80" si="659">I80</f>
        <v>0</v>
      </c>
      <c r="AA80" s="206">
        <f t="shared" ref="AA80" si="660">J80</f>
        <v>0</v>
      </c>
      <c r="AB80" s="207">
        <f t="shared" ref="AB80" si="661">IF(Z80&gt;0,R80*T80*W80*Z80,IF(W80&gt;0,R80*T80*W80,R80*T80))</f>
        <v>40000</v>
      </c>
      <c r="AC80" s="207">
        <f t="shared" ref="AC80" si="662">AB80-AF80</f>
        <v>40000</v>
      </c>
      <c r="AD80" s="207">
        <f t="shared" ref="AD80" si="663">ROUNDDOWN(AC80/2,0)</f>
        <v>20000</v>
      </c>
      <c r="AE80" s="207">
        <f t="shared" ref="AE80" si="664">AC80-AD80</f>
        <v>20000</v>
      </c>
      <c r="AF80" s="3">
        <f t="shared" ref="AF80" si="665">O80</f>
        <v>0</v>
      </c>
      <c r="AG80" s="261"/>
      <c r="AH80" s="255" t="str">
        <f>IF(AB80&gt;=1000000,"相見積書提出必要",IF(AB80&gt;=100000,"見積書提出必要",""))</f>
        <v/>
      </c>
      <c r="AI80" s="229">
        <f t="shared" ref="AI80" si="666">AB80-K80</f>
        <v>0</v>
      </c>
      <c r="AJ80" s="229">
        <f t="shared" ref="AJ80" si="667">AC80-L80</f>
        <v>0</v>
      </c>
      <c r="AK80" s="229">
        <f t="shared" ref="AK80" si="668">AD80-M80</f>
        <v>0</v>
      </c>
      <c r="AL80" s="229">
        <f t="shared" ref="AL80" si="669">AE80-N80</f>
        <v>0</v>
      </c>
      <c r="AM80" s="229">
        <f t="shared" ref="AM80" si="670">AF80-O80</f>
        <v>0</v>
      </c>
    </row>
    <row r="81" spans="1:39" ht="19.899999999999999" customHeight="1">
      <c r="A81" s="202" t="str">
        <f>'様式4-1'!A81</f>
        <v>【需用費】</v>
      </c>
      <c r="B81" s="563" t="str">
        <f>'様式4-1'!B81</f>
        <v>編集機器</v>
      </c>
      <c r="C81" s="564"/>
      <c r="D81" s="564"/>
      <c r="E81" s="564"/>
      <c r="F81" s="564"/>
      <c r="G81" s="564"/>
      <c r="H81" s="564"/>
      <c r="I81" s="564"/>
      <c r="J81" s="565"/>
      <c r="K81" s="203"/>
      <c r="L81" s="203"/>
      <c r="M81" s="203"/>
      <c r="N81" s="203"/>
      <c r="O81" s="203"/>
      <c r="P81" s="192"/>
      <c r="Q81" s="193"/>
      <c r="R81" s="202" t="str">
        <f t="shared" si="608"/>
        <v>【需用費】</v>
      </c>
      <c r="S81" s="563" t="str">
        <f t="shared" ref="S81" si="671">B81</f>
        <v>編集機器</v>
      </c>
      <c r="T81" s="564"/>
      <c r="U81" s="564"/>
      <c r="V81" s="564"/>
      <c r="W81" s="564"/>
      <c r="X81" s="564"/>
      <c r="Y81" s="564"/>
      <c r="Z81" s="564"/>
      <c r="AA81" s="565"/>
      <c r="AB81" s="4"/>
      <c r="AC81" s="4"/>
      <c r="AD81" s="4"/>
      <c r="AE81" s="4"/>
      <c r="AF81" s="4"/>
      <c r="AG81" s="260"/>
      <c r="AH81" s="254"/>
      <c r="AI81" s="228"/>
      <c r="AJ81" s="228"/>
      <c r="AK81" s="228"/>
      <c r="AL81" s="228"/>
      <c r="AM81" s="228"/>
    </row>
    <row r="82" spans="1:39" ht="19.899999999999999" customHeight="1">
      <c r="A82" s="204">
        <f>'様式4-1'!A82</f>
        <v>50000</v>
      </c>
      <c r="B82" s="205" t="s">
        <v>11</v>
      </c>
      <c r="C82" s="206">
        <f>'様式4-1'!C82</f>
        <v>1</v>
      </c>
      <c r="D82" s="206" t="str">
        <f>'様式4-1'!D82</f>
        <v>式</v>
      </c>
      <c r="E82" s="205" t="s">
        <v>11</v>
      </c>
      <c r="F82" s="206">
        <f>'様式4-1'!F82</f>
        <v>0</v>
      </c>
      <c r="G82" s="206">
        <f>'様式4-1'!G82</f>
        <v>0</v>
      </c>
      <c r="H82" s="205" t="s">
        <v>11</v>
      </c>
      <c r="I82" s="206">
        <f>'様式4-1'!I82</f>
        <v>0</v>
      </c>
      <c r="J82" s="206">
        <f>'様式4-1'!J82</f>
        <v>0</v>
      </c>
      <c r="K82" s="207">
        <f t="shared" ref="K82" si="672">IF(I82&gt;0,A82*C82*F82*I82,IF(F82&gt;0,A82*C82*F82,A82*C82))</f>
        <v>50000</v>
      </c>
      <c r="L82" s="207">
        <f t="shared" ref="L82" si="673">K82-O82</f>
        <v>50000</v>
      </c>
      <c r="M82" s="207">
        <f t="shared" ref="M82" si="674">ROUNDDOWN(L82/2,0)</f>
        <v>25000</v>
      </c>
      <c r="N82" s="207">
        <f t="shared" ref="N82" si="675">L82-M82</f>
        <v>25000</v>
      </c>
      <c r="O82" s="208">
        <f>'様式4-1'!O82</f>
        <v>0</v>
      </c>
      <c r="P82" s="192"/>
      <c r="Q82" s="193"/>
      <c r="R82" s="204">
        <f t="shared" si="608"/>
        <v>50000</v>
      </c>
      <c r="S82" s="205" t="s">
        <v>11</v>
      </c>
      <c r="T82" s="206">
        <f t="shared" ref="T82" si="676">C82</f>
        <v>1</v>
      </c>
      <c r="U82" s="206" t="str">
        <f t="shared" ref="U82" si="677">D82</f>
        <v>式</v>
      </c>
      <c r="V82" s="205" t="s">
        <v>11</v>
      </c>
      <c r="W82" s="206">
        <f t="shared" ref="W82" si="678">F82</f>
        <v>0</v>
      </c>
      <c r="X82" s="206">
        <f t="shared" ref="X82" si="679">G82</f>
        <v>0</v>
      </c>
      <c r="Y82" s="205" t="s">
        <v>11</v>
      </c>
      <c r="Z82" s="206">
        <f t="shared" ref="Z82" si="680">I82</f>
        <v>0</v>
      </c>
      <c r="AA82" s="206">
        <f t="shared" ref="AA82" si="681">J82</f>
        <v>0</v>
      </c>
      <c r="AB82" s="207">
        <f t="shared" ref="AB82" si="682">IF(Z82&gt;0,R82*T82*W82*Z82,IF(W82&gt;0,R82*T82*W82,R82*T82))</f>
        <v>50000</v>
      </c>
      <c r="AC82" s="207">
        <f t="shared" ref="AC82" si="683">AB82-AF82</f>
        <v>50000</v>
      </c>
      <c r="AD82" s="207">
        <f t="shared" ref="AD82" si="684">ROUNDDOWN(AC82/2,0)</f>
        <v>25000</v>
      </c>
      <c r="AE82" s="207">
        <f t="shared" ref="AE82" si="685">AC82-AD82</f>
        <v>25000</v>
      </c>
      <c r="AF82" s="3">
        <f t="shared" ref="AF82" si="686">O82</f>
        <v>0</v>
      </c>
      <c r="AG82" s="261"/>
      <c r="AH82" s="255" t="str">
        <f>IF(AB82&gt;=1000000,"相見積書提出必要",IF(AB82&gt;=100000,"見積書提出必要",""))</f>
        <v/>
      </c>
      <c r="AI82" s="229">
        <f t="shared" ref="AI82" si="687">AB82-K82</f>
        <v>0</v>
      </c>
      <c r="AJ82" s="229">
        <f t="shared" ref="AJ82" si="688">AC82-L82</f>
        <v>0</v>
      </c>
      <c r="AK82" s="229">
        <f t="shared" ref="AK82" si="689">AD82-M82</f>
        <v>0</v>
      </c>
      <c r="AL82" s="229">
        <f t="shared" ref="AL82" si="690">AE82-N82</f>
        <v>0</v>
      </c>
      <c r="AM82" s="229">
        <f t="shared" ref="AM82" si="691">AF82-O82</f>
        <v>0</v>
      </c>
    </row>
    <row r="83" spans="1:39" ht="19.899999999999999" customHeight="1">
      <c r="A83" s="202" t="str">
        <f>'様式4-1'!A83</f>
        <v>【需用費】</v>
      </c>
      <c r="B83" s="563" t="str">
        <f>'様式4-1'!B83</f>
        <v>照明器具</v>
      </c>
      <c r="C83" s="564"/>
      <c r="D83" s="564"/>
      <c r="E83" s="564"/>
      <c r="F83" s="564"/>
      <c r="G83" s="564"/>
      <c r="H83" s="564"/>
      <c r="I83" s="564"/>
      <c r="J83" s="565"/>
      <c r="K83" s="203"/>
      <c r="L83" s="203"/>
      <c r="M83" s="203"/>
      <c r="N83" s="203"/>
      <c r="O83" s="203"/>
      <c r="P83" s="192"/>
      <c r="Q83" s="193"/>
      <c r="R83" s="202" t="str">
        <f t="shared" si="608"/>
        <v>【需用費】</v>
      </c>
      <c r="S83" s="563" t="str">
        <f t="shared" ref="S83" si="692">B83</f>
        <v>照明器具</v>
      </c>
      <c r="T83" s="564"/>
      <c r="U83" s="564"/>
      <c r="V83" s="564"/>
      <c r="W83" s="564"/>
      <c r="X83" s="564"/>
      <c r="Y83" s="564"/>
      <c r="Z83" s="564"/>
      <c r="AA83" s="565"/>
      <c r="AB83" s="4"/>
      <c r="AC83" s="4"/>
      <c r="AD83" s="4"/>
      <c r="AE83" s="4"/>
      <c r="AF83" s="4"/>
      <c r="AG83" s="260"/>
      <c r="AH83" s="254"/>
      <c r="AI83" s="228"/>
      <c r="AJ83" s="228"/>
      <c r="AK83" s="228"/>
      <c r="AL83" s="228"/>
      <c r="AM83" s="228"/>
    </row>
    <row r="84" spans="1:39" ht="19.899999999999999" customHeight="1">
      <c r="A84" s="204">
        <f>'様式4-1'!A84</f>
        <v>10000</v>
      </c>
      <c r="B84" s="205" t="s">
        <v>11</v>
      </c>
      <c r="C84" s="206">
        <f>'様式4-1'!C84</f>
        <v>1</v>
      </c>
      <c r="D84" s="206" t="str">
        <f>'様式4-1'!D84</f>
        <v>台</v>
      </c>
      <c r="E84" s="205" t="s">
        <v>11</v>
      </c>
      <c r="F84" s="206">
        <f>'様式4-1'!F84</f>
        <v>0</v>
      </c>
      <c r="G84" s="206">
        <f>'様式4-1'!G84</f>
        <v>0</v>
      </c>
      <c r="H84" s="205" t="s">
        <v>11</v>
      </c>
      <c r="I84" s="206">
        <f>'様式4-1'!I84</f>
        <v>0</v>
      </c>
      <c r="J84" s="206">
        <f>'様式4-1'!J84</f>
        <v>0</v>
      </c>
      <c r="K84" s="207">
        <f t="shared" ref="K84" si="693">IF(I84&gt;0,A84*C84*F84*I84,IF(F84&gt;0,A84*C84*F84,A84*C84))</f>
        <v>10000</v>
      </c>
      <c r="L84" s="207">
        <f t="shared" ref="L84" si="694">K84-O84</f>
        <v>10000</v>
      </c>
      <c r="M84" s="207">
        <f t="shared" ref="M84" si="695">ROUNDDOWN(L84/2,0)</f>
        <v>5000</v>
      </c>
      <c r="N84" s="207">
        <f t="shared" ref="N84" si="696">L84-M84</f>
        <v>5000</v>
      </c>
      <c r="O84" s="208">
        <f>'様式4-1'!O84</f>
        <v>0</v>
      </c>
      <c r="P84" s="192"/>
      <c r="Q84" s="193"/>
      <c r="R84" s="204">
        <f t="shared" si="608"/>
        <v>10000</v>
      </c>
      <c r="S84" s="205" t="s">
        <v>11</v>
      </c>
      <c r="T84" s="206">
        <f t="shared" ref="T84" si="697">C84</f>
        <v>1</v>
      </c>
      <c r="U84" s="206" t="str">
        <f t="shared" ref="U84" si="698">D84</f>
        <v>台</v>
      </c>
      <c r="V84" s="205" t="s">
        <v>11</v>
      </c>
      <c r="W84" s="206">
        <f t="shared" ref="W84" si="699">F84</f>
        <v>0</v>
      </c>
      <c r="X84" s="206">
        <f t="shared" ref="X84" si="700">G84</f>
        <v>0</v>
      </c>
      <c r="Y84" s="205" t="s">
        <v>11</v>
      </c>
      <c r="Z84" s="206">
        <f t="shared" ref="Z84" si="701">I84</f>
        <v>0</v>
      </c>
      <c r="AA84" s="206">
        <f t="shared" ref="AA84" si="702">J84</f>
        <v>0</v>
      </c>
      <c r="AB84" s="207">
        <f t="shared" ref="AB84" si="703">IF(Z84&gt;0,R84*T84*W84*Z84,IF(W84&gt;0,R84*T84*W84,R84*T84))</f>
        <v>10000</v>
      </c>
      <c r="AC84" s="207">
        <f t="shared" ref="AC84" si="704">AB84-AF84</f>
        <v>10000</v>
      </c>
      <c r="AD84" s="207">
        <f t="shared" ref="AD84" si="705">ROUNDDOWN(AC84/2,0)</f>
        <v>5000</v>
      </c>
      <c r="AE84" s="207">
        <f t="shared" ref="AE84" si="706">AC84-AD84</f>
        <v>5000</v>
      </c>
      <c r="AF84" s="3">
        <f t="shared" ref="AF84" si="707">O84</f>
        <v>0</v>
      </c>
      <c r="AG84" s="261"/>
      <c r="AH84" s="255" t="str">
        <f>IF(AB84&gt;=1000000,"相見積書提出必要",IF(AB84&gt;=100000,"見積書提出必要",""))</f>
        <v/>
      </c>
      <c r="AI84" s="229">
        <f t="shared" ref="AI84" si="708">AB84-K84</f>
        <v>0</v>
      </c>
      <c r="AJ84" s="229">
        <f t="shared" ref="AJ84" si="709">AC84-L84</f>
        <v>0</v>
      </c>
      <c r="AK84" s="229">
        <f t="shared" ref="AK84" si="710">AD84-M84</f>
        <v>0</v>
      </c>
      <c r="AL84" s="229">
        <f t="shared" ref="AL84" si="711">AE84-N84</f>
        <v>0</v>
      </c>
      <c r="AM84" s="229">
        <f t="shared" ref="AM84" si="712">AF84-O84</f>
        <v>0</v>
      </c>
    </row>
    <row r="85" spans="1:39" ht="19.899999999999999" hidden="1" customHeight="1">
      <c r="A85" s="202" t="str">
        <f>'様式4-1'!A85</f>
        <v>【】</v>
      </c>
      <c r="B85" s="563">
        <f>'様式4-1'!B85</f>
        <v>0</v>
      </c>
      <c r="C85" s="564"/>
      <c r="D85" s="564"/>
      <c r="E85" s="564"/>
      <c r="F85" s="564"/>
      <c r="G85" s="564"/>
      <c r="H85" s="564"/>
      <c r="I85" s="564"/>
      <c r="J85" s="565"/>
      <c r="K85" s="203"/>
      <c r="L85" s="203"/>
      <c r="M85" s="203"/>
      <c r="N85" s="203"/>
      <c r="O85" s="203"/>
      <c r="P85" s="192"/>
      <c r="Q85" s="193"/>
      <c r="R85" s="202" t="str">
        <f t="shared" si="608"/>
        <v>【】</v>
      </c>
      <c r="S85" s="563">
        <f t="shared" ref="S85" si="713">B85</f>
        <v>0</v>
      </c>
      <c r="T85" s="564"/>
      <c r="U85" s="564"/>
      <c r="V85" s="564"/>
      <c r="W85" s="564"/>
      <c r="X85" s="564"/>
      <c r="Y85" s="564"/>
      <c r="Z85" s="564"/>
      <c r="AA85" s="565"/>
      <c r="AB85" s="4"/>
      <c r="AC85" s="4"/>
      <c r="AD85" s="4"/>
      <c r="AE85" s="4"/>
      <c r="AF85" s="4"/>
      <c r="AG85" s="260"/>
      <c r="AI85" s="228"/>
      <c r="AJ85" s="228"/>
      <c r="AK85" s="228"/>
      <c r="AL85" s="228"/>
      <c r="AM85" s="228"/>
    </row>
    <row r="86" spans="1:39" ht="19.899999999999999" hidden="1" customHeight="1">
      <c r="A86" s="204">
        <f>'様式4-1'!A86</f>
        <v>0</v>
      </c>
      <c r="B86" s="205" t="s">
        <v>11</v>
      </c>
      <c r="C86" s="206">
        <f>'様式4-1'!C86</f>
        <v>0</v>
      </c>
      <c r="D86" s="206">
        <f>'様式4-1'!D86</f>
        <v>0</v>
      </c>
      <c r="E86" s="205" t="s">
        <v>11</v>
      </c>
      <c r="F86" s="206">
        <f>'様式4-1'!F86</f>
        <v>0</v>
      </c>
      <c r="G86" s="206">
        <f>'様式4-1'!G86</f>
        <v>0</v>
      </c>
      <c r="H86" s="205" t="s">
        <v>11</v>
      </c>
      <c r="I86" s="206">
        <f>'様式4-1'!I86</f>
        <v>0</v>
      </c>
      <c r="J86" s="206">
        <f>'様式4-1'!J86</f>
        <v>0</v>
      </c>
      <c r="K86" s="207">
        <f t="shared" ref="K86" si="714">IF(I86&gt;0,A86*C86*F86*I86,IF(F86&gt;0,A86*C86*F86,A86*C86))</f>
        <v>0</v>
      </c>
      <c r="L86" s="207">
        <f t="shared" ref="L86" si="715">K86-O86</f>
        <v>0</v>
      </c>
      <c r="M86" s="207">
        <f t="shared" ref="M86" si="716">ROUNDDOWN(L86/2,0)</f>
        <v>0</v>
      </c>
      <c r="N86" s="207">
        <f t="shared" ref="N86" si="717">L86-M86</f>
        <v>0</v>
      </c>
      <c r="O86" s="208">
        <f>'様式4-1'!O86</f>
        <v>0</v>
      </c>
      <c r="P86" s="192"/>
      <c r="Q86" s="193"/>
      <c r="R86" s="204">
        <f t="shared" si="608"/>
        <v>0</v>
      </c>
      <c r="S86" s="205" t="s">
        <v>11</v>
      </c>
      <c r="T86" s="206">
        <f t="shared" ref="T86" si="718">C86</f>
        <v>0</v>
      </c>
      <c r="U86" s="206">
        <f t="shared" ref="U86" si="719">D86</f>
        <v>0</v>
      </c>
      <c r="V86" s="205" t="s">
        <v>11</v>
      </c>
      <c r="W86" s="206">
        <f t="shared" ref="W86" si="720">F86</f>
        <v>0</v>
      </c>
      <c r="X86" s="206">
        <f t="shared" ref="X86" si="721">G86</f>
        <v>0</v>
      </c>
      <c r="Y86" s="205" t="s">
        <v>11</v>
      </c>
      <c r="Z86" s="206">
        <f t="shared" ref="Z86" si="722">I86</f>
        <v>0</v>
      </c>
      <c r="AA86" s="206">
        <f t="shared" ref="AA86" si="723">J86</f>
        <v>0</v>
      </c>
      <c r="AB86" s="207">
        <f t="shared" ref="AB86" si="724">IF(Z86&gt;0,R86*T86*W86*Z86,IF(W86&gt;0,R86*T86*W86,R86*T86))</f>
        <v>0</v>
      </c>
      <c r="AC86" s="207">
        <f t="shared" ref="AC86" si="725">AB86-AF86</f>
        <v>0</v>
      </c>
      <c r="AD86" s="207">
        <f t="shared" ref="AD86" si="726">ROUNDDOWN(AC86/2,0)</f>
        <v>0</v>
      </c>
      <c r="AE86" s="207">
        <f t="shared" ref="AE86" si="727">AC86-AD86</f>
        <v>0</v>
      </c>
      <c r="AF86" s="3">
        <f t="shared" ref="AF86" si="728">O86</f>
        <v>0</v>
      </c>
      <c r="AG86" s="261"/>
      <c r="AI86" s="229">
        <f t="shared" ref="AI86" si="729">AB86-K86</f>
        <v>0</v>
      </c>
      <c r="AJ86" s="229">
        <f t="shared" ref="AJ86" si="730">AC86-L86</f>
        <v>0</v>
      </c>
      <c r="AK86" s="229">
        <f t="shared" ref="AK86" si="731">AD86-M86</f>
        <v>0</v>
      </c>
      <c r="AL86" s="229">
        <f t="shared" ref="AL86" si="732">AE86-N86</f>
        <v>0</v>
      </c>
      <c r="AM86" s="229">
        <f t="shared" ref="AM86" si="733">AF86-O86</f>
        <v>0</v>
      </c>
    </row>
    <row r="87" spans="1:39" ht="19.899999999999999" hidden="1" customHeight="1">
      <c r="A87" s="202" t="str">
        <f>'様式4-1'!A87</f>
        <v>【】</v>
      </c>
      <c r="B87" s="563">
        <f>'様式4-1'!B87</f>
        <v>0</v>
      </c>
      <c r="C87" s="564"/>
      <c r="D87" s="564"/>
      <c r="E87" s="564"/>
      <c r="F87" s="564"/>
      <c r="G87" s="564"/>
      <c r="H87" s="564"/>
      <c r="I87" s="564"/>
      <c r="J87" s="565"/>
      <c r="K87" s="203"/>
      <c r="L87" s="203"/>
      <c r="M87" s="203"/>
      <c r="N87" s="203"/>
      <c r="O87" s="203"/>
      <c r="P87" s="192"/>
      <c r="Q87" s="193"/>
      <c r="R87" s="202" t="str">
        <f t="shared" si="608"/>
        <v>【】</v>
      </c>
      <c r="S87" s="563">
        <f t="shared" ref="S87" si="734">B87</f>
        <v>0</v>
      </c>
      <c r="T87" s="564"/>
      <c r="U87" s="564"/>
      <c r="V87" s="564"/>
      <c r="W87" s="564"/>
      <c r="X87" s="564"/>
      <c r="Y87" s="564"/>
      <c r="Z87" s="564"/>
      <c r="AA87" s="565"/>
      <c r="AB87" s="4"/>
      <c r="AC87" s="4"/>
      <c r="AD87" s="4"/>
      <c r="AE87" s="4"/>
      <c r="AF87" s="4"/>
      <c r="AG87" s="260"/>
      <c r="AI87" s="228"/>
      <c r="AJ87" s="228"/>
      <c r="AK87" s="228"/>
      <c r="AL87" s="228"/>
      <c r="AM87" s="228"/>
    </row>
    <row r="88" spans="1:39" ht="19.899999999999999" hidden="1" customHeight="1">
      <c r="A88" s="204">
        <f>'様式4-1'!A88</f>
        <v>0</v>
      </c>
      <c r="B88" s="205" t="s">
        <v>11</v>
      </c>
      <c r="C88" s="206">
        <f>'様式4-1'!C88</f>
        <v>0</v>
      </c>
      <c r="D88" s="206">
        <f>'様式4-1'!D88</f>
        <v>0</v>
      </c>
      <c r="E88" s="205" t="s">
        <v>11</v>
      </c>
      <c r="F88" s="206">
        <f>'様式4-1'!F88</f>
        <v>0</v>
      </c>
      <c r="G88" s="206">
        <f>'様式4-1'!G88</f>
        <v>0</v>
      </c>
      <c r="H88" s="205" t="s">
        <v>11</v>
      </c>
      <c r="I88" s="206">
        <f>'様式4-1'!I88</f>
        <v>0</v>
      </c>
      <c r="J88" s="206">
        <f>'様式4-1'!J88</f>
        <v>0</v>
      </c>
      <c r="K88" s="207">
        <f t="shared" ref="K88" si="735">IF(I88&gt;0,A88*C88*F88*I88,IF(F88&gt;0,A88*C88*F88,A88*C88))</f>
        <v>0</v>
      </c>
      <c r="L88" s="207">
        <f t="shared" ref="L88" si="736">K88-O88</f>
        <v>0</v>
      </c>
      <c r="M88" s="207">
        <f t="shared" ref="M88" si="737">ROUNDDOWN(L88/2,0)</f>
        <v>0</v>
      </c>
      <c r="N88" s="207">
        <f t="shared" ref="N88" si="738">L88-M88</f>
        <v>0</v>
      </c>
      <c r="O88" s="208">
        <f>'様式4-1'!O88</f>
        <v>0</v>
      </c>
      <c r="P88" s="192"/>
      <c r="Q88" s="193"/>
      <c r="R88" s="204">
        <f t="shared" si="608"/>
        <v>0</v>
      </c>
      <c r="S88" s="205" t="s">
        <v>11</v>
      </c>
      <c r="T88" s="206">
        <f t="shared" ref="T88" si="739">C88</f>
        <v>0</v>
      </c>
      <c r="U88" s="206">
        <f t="shared" ref="U88" si="740">D88</f>
        <v>0</v>
      </c>
      <c r="V88" s="205" t="s">
        <v>11</v>
      </c>
      <c r="W88" s="206">
        <f t="shared" ref="W88" si="741">F88</f>
        <v>0</v>
      </c>
      <c r="X88" s="206">
        <f t="shared" ref="X88" si="742">G88</f>
        <v>0</v>
      </c>
      <c r="Y88" s="205" t="s">
        <v>11</v>
      </c>
      <c r="Z88" s="206">
        <f t="shared" ref="Z88" si="743">I88</f>
        <v>0</v>
      </c>
      <c r="AA88" s="206">
        <f t="shared" ref="AA88" si="744">J88</f>
        <v>0</v>
      </c>
      <c r="AB88" s="207">
        <f t="shared" ref="AB88" si="745">IF(Z88&gt;0,R88*T88*W88*Z88,IF(W88&gt;0,R88*T88*W88,R88*T88))</f>
        <v>0</v>
      </c>
      <c r="AC88" s="207">
        <f t="shared" ref="AC88" si="746">AB88-AF88</f>
        <v>0</v>
      </c>
      <c r="AD88" s="207">
        <f t="shared" ref="AD88" si="747">ROUNDDOWN(AC88/2,0)</f>
        <v>0</v>
      </c>
      <c r="AE88" s="207">
        <f t="shared" ref="AE88" si="748">AC88-AD88</f>
        <v>0</v>
      </c>
      <c r="AF88" s="3">
        <f t="shared" ref="AF88" si="749">O88</f>
        <v>0</v>
      </c>
      <c r="AG88" s="261"/>
      <c r="AI88" s="229">
        <f t="shared" ref="AI88" si="750">AB88-K88</f>
        <v>0</v>
      </c>
      <c r="AJ88" s="229">
        <f t="shared" ref="AJ88" si="751">AC88-L88</f>
        <v>0</v>
      </c>
      <c r="AK88" s="229">
        <f t="shared" ref="AK88" si="752">AD88-M88</f>
        <v>0</v>
      </c>
      <c r="AL88" s="229">
        <f t="shared" ref="AL88" si="753">AE88-N88</f>
        <v>0</v>
      </c>
      <c r="AM88" s="229">
        <f t="shared" ref="AM88" si="754">AF88-O88</f>
        <v>0</v>
      </c>
    </row>
    <row r="89" spans="1:39" ht="19.899999999999999" hidden="1" customHeight="1">
      <c r="A89" s="202" t="str">
        <f>'様式4-1'!A89</f>
        <v>【】</v>
      </c>
      <c r="B89" s="563">
        <f>'様式4-1'!B89</f>
        <v>0</v>
      </c>
      <c r="C89" s="564"/>
      <c r="D89" s="564"/>
      <c r="E89" s="564"/>
      <c r="F89" s="564"/>
      <c r="G89" s="564"/>
      <c r="H89" s="564"/>
      <c r="I89" s="564"/>
      <c r="J89" s="565"/>
      <c r="K89" s="203"/>
      <c r="L89" s="203"/>
      <c r="M89" s="203"/>
      <c r="N89" s="203"/>
      <c r="O89" s="203"/>
      <c r="P89" s="192"/>
      <c r="Q89" s="193"/>
      <c r="R89" s="202" t="str">
        <f t="shared" si="608"/>
        <v>【】</v>
      </c>
      <c r="S89" s="563">
        <f t="shared" ref="S89" si="755">B89</f>
        <v>0</v>
      </c>
      <c r="T89" s="564"/>
      <c r="U89" s="564"/>
      <c r="V89" s="564"/>
      <c r="W89" s="564"/>
      <c r="X89" s="564"/>
      <c r="Y89" s="564"/>
      <c r="Z89" s="564"/>
      <c r="AA89" s="565"/>
      <c r="AB89" s="4"/>
      <c r="AC89" s="4"/>
      <c r="AD89" s="4"/>
      <c r="AE89" s="4"/>
      <c r="AF89" s="4"/>
      <c r="AG89" s="260"/>
      <c r="AI89" s="228"/>
      <c r="AJ89" s="228"/>
      <c r="AK89" s="228"/>
      <c r="AL89" s="228"/>
      <c r="AM89" s="228"/>
    </row>
    <row r="90" spans="1:39" ht="19.899999999999999" hidden="1" customHeight="1">
      <c r="A90" s="204">
        <f>'様式4-1'!A90</f>
        <v>0</v>
      </c>
      <c r="B90" s="205" t="s">
        <v>11</v>
      </c>
      <c r="C90" s="206">
        <f>'様式4-1'!C90</f>
        <v>0</v>
      </c>
      <c r="D90" s="206">
        <f>'様式4-1'!D90</f>
        <v>0</v>
      </c>
      <c r="E90" s="205" t="s">
        <v>11</v>
      </c>
      <c r="F90" s="206">
        <f>'様式4-1'!F90</f>
        <v>0</v>
      </c>
      <c r="G90" s="206">
        <f>'様式4-1'!G90</f>
        <v>0</v>
      </c>
      <c r="H90" s="205" t="s">
        <v>11</v>
      </c>
      <c r="I90" s="206">
        <f>'様式4-1'!I90</f>
        <v>0</v>
      </c>
      <c r="J90" s="206">
        <f>'様式4-1'!J90</f>
        <v>0</v>
      </c>
      <c r="K90" s="207">
        <f t="shared" ref="K90" si="756">IF(I90&gt;0,A90*C90*F90*I90,IF(F90&gt;0,A90*C90*F90,A90*C90))</f>
        <v>0</v>
      </c>
      <c r="L90" s="207">
        <f t="shared" ref="L90" si="757">K90-O90</f>
        <v>0</v>
      </c>
      <c r="M90" s="207">
        <f t="shared" ref="M90" si="758">ROUNDDOWN(L90/2,0)</f>
        <v>0</v>
      </c>
      <c r="N90" s="207">
        <f t="shared" ref="N90" si="759">L90-M90</f>
        <v>0</v>
      </c>
      <c r="O90" s="208">
        <f>'様式4-1'!O90</f>
        <v>0</v>
      </c>
      <c r="P90" s="192"/>
      <c r="Q90" s="193"/>
      <c r="R90" s="204">
        <f t="shared" si="608"/>
        <v>0</v>
      </c>
      <c r="S90" s="205" t="s">
        <v>11</v>
      </c>
      <c r="T90" s="206">
        <f t="shared" ref="T90" si="760">C90</f>
        <v>0</v>
      </c>
      <c r="U90" s="206">
        <f t="shared" ref="U90" si="761">D90</f>
        <v>0</v>
      </c>
      <c r="V90" s="205" t="s">
        <v>11</v>
      </c>
      <c r="W90" s="206">
        <f t="shared" ref="W90" si="762">F90</f>
        <v>0</v>
      </c>
      <c r="X90" s="206">
        <f t="shared" ref="X90" si="763">G90</f>
        <v>0</v>
      </c>
      <c r="Y90" s="205" t="s">
        <v>11</v>
      </c>
      <c r="Z90" s="206">
        <f t="shared" ref="Z90" si="764">I90</f>
        <v>0</v>
      </c>
      <c r="AA90" s="206">
        <f t="shared" ref="AA90" si="765">J90</f>
        <v>0</v>
      </c>
      <c r="AB90" s="207">
        <f t="shared" ref="AB90" si="766">IF(Z90&gt;0,R90*T90*W90*Z90,IF(W90&gt;0,R90*T90*W90,R90*T90))</f>
        <v>0</v>
      </c>
      <c r="AC90" s="207">
        <f t="shared" ref="AC90" si="767">AB90-AF90</f>
        <v>0</v>
      </c>
      <c r="AD90" s="207">
        <f t="shared" ref="AD90" si="768">ROUNDDOWN(AC90/2,0)</f>
        <v>0</v>
      </c>
      <c r="AE90" s="207">
        <f t="shared" ref="AE90" si="769">AC90-AD90</f>
        <v>0</v>
      </c>
      <c r="AF90" s="3">
        <f t="shared" ref="AF90" si="770">O90</f>
        <v>0</v>
      </c>
      <c r="AG90" s="261"/>
      <c r="AI90" s="229">
        <f t="shared" ref="AI90" si="771">AB90-K90</f>
        <v>0</v>
      </c>
      <c r="AJ90" s="229">
        <f t="shared" ref="AJ90" si="772">AC90-L90</f>
        <v>0</v>
      </c>
      <c r="AK90" s="229">
        <f t="shared" ref="AK90" si="773">AD90-M90</f>
        <v>0</v>
      </c>
      <c r="AL90" s="229">
        <f t="shared" ref="AL90" si="774">AE90-N90</f>
        <v>0</v>
      </c>
      <c r="AM90" s="229">
        <f t="shared" ref="AM90" si="775">AF90-O90</f>
        <v>0</v>
      </c>
    </row>
    <row r="91" spans="1:39" ht="19.899999999999999" hidden="1" customHeight="1">
      <c r="A91" s="202" t="str">
        <f>'様式4-1'!A91</f>
        <v>【】</v>
      </c>
      <c r="B91" s="563">
        <f>'様式4-1'!B91</f>
        <v>0</v>
      </c>
      <c r="C91" s="564"/>
      <c r="D91" s="564"/>
      <c r="E91" s="564"/>
      <c r="F91" s="564"/>
      <c r="G91" s="564"/>
      <c r="H91" s="564"/>
      <c r="I91" s="564"/>
      <c r="J91" s="565"/>
      <c r="K91" s="203"/>
      <c r="L91" s="203"/>
      <c r="M91" s="203"/>
      <c r="N91" s="203"/>
      <c r="O91" s="203"/>
      <c r="P91" s="192"/>
      <c r="Q91" s="193"/>
      <c r="R91" s="202" t="str">
        <f t="shared" si="608"/>
        <v>【】</v>
      </c>
      <c r="S91" s="563">
        <f t="shared" ref="S91" si="776">B91</f>
        <v>0</v>
      </c>
      <c r="T91" s="564"/>
      <c r="U91" s="564"/>
      <c r="V91" s="564"/>
      <c r="W91" s="564"/>
      <c r="X91" s="564"/>
      <c r="Y91" s="564"/>
      <c r="Z91" s="564"/>
      <c r="AA91" s="565"/>
      <c r="AB91" s="4"/>
      <c r="AC91" s="4"/>
      <c r="AD91" s="4"/>
      <c r="AE91" s="4"/>
      <c r="AF91" s="4"/>
      <c r="AG91" s="260"/>
      <c r="AI91" s="228"/>
      <c r="AJ91" s="228"/>
      <c r="AK91" s="228"/>
      <c r="AL91" s="228"/>
      <c r="AM91" s="228"/>
    </row>
    <row r="92" spans="1:39" ht="19.899999999999999" hidden="1" customHeight="1">
      <c r="A92" s="204">
        <f>'様式4-1'!A92</f>
        <v>0</v>
      </c>
      <c r="B92" s="205" t="s">
        <v>11</v>
      </c>
      <c r="C92" s="206">
        <f>'様式4-1'!C92</f>
        <v>0</v>
      </c>
      <c r="D92" s="206">
        <f>'様式4-1'!D92</f>
        <v>0</v>
      </c>
      <c r="E92" s="205" t="s">
        <v>11</v>
      </c>
      <c r="F92" s="206">
        <f>'様式4-1'!F92</f>
        <v>0</v>
      </c>
      <c r="G92" s="206">
        <f>'様式4-1'!G92</f>
        <v>0</v>
      </c>
      <c r="H92" s="205" t="s">
        <v>11</v>
      </c>
      <c r="I92" s="206">
        <f>'様式4-1'!I92</f>
        <v>0</v>
      </c>
      <c r="J92" s="206">
        <f>'様式4-1'!J92</f>
        <v>0</v>
      </c>
      <c r="K92" s="207">
        <f t="shared" ref="K92" si="777">IF(I92&gt;0,A92*C92*F92*I92,IF(F92&gt;0,A92*C92*F92,A92*C92))</f>
        <v>0</v>
      </c>
      <c r="L92" s="207">
        <f t="shared" ref="L92" si="778">K92-O92</f>
        <v>0</v>
      </c>
      <c r="M92" s="207">
        <f t="shared" ref="M92" si="779">ROUNDDOWN(L92/2,0)</f>
        <v>0</v>
      </c>
      <c r="N92" s="207">
        <f t="shared" ref="N92" si="780">L92-M92</f>
        <v>0</v>
      </c>
      <c r="O92" s="208">
        <f>'様式4-1'!O92</f>
        <v>0</v>
      </c>
      <c r="P92" s="192"/>
      <c r="Q92" s="193"/>
      <c r="R92" s="204">
        <f t="shared" si="608"/>
        <v>0</v>
      </c>
      <c r="S92" s="205" t="s">
        <v>11</v>
      </c>
      <c r="T92" s="206">
        <f t="shared" ref="T92" si="781">C92</f>
        <v>0</v>
      </c>
      <c r="U92" s="206">
        <f t="shared" ref="U92" si="782">D92</f>
        <v>0</v>
      </c>
      <c r="V92" s="205" t="s">
        <v>11</v>
      </c>
      <c r="W92" s="206">
        <f t="shared" ref="W92" si="783">F92</f>
        <v>0</v>
      </c>
      <c r="X92" s="206">
        <f t="shared" ref="X92" si="784">G92</f>
        <v>0</v>
      </c>
      <c r="Y92" s="205" t="s">
        <v>11</v>
      </c>
      <c r="Z92" s="206">
        <f t="shared" ref="Z92" si="785">I92</f>
        <v>0</v>
      </c>
      <c r="AA92" s="206">
        <f t="shared" ref="AA92" si="786">J92</f>
        <v>0</v>
      </c>
      <c r="AB92" s="207">
        <f t="shared" ref="AB92" si="787">IF(Z92&gt;0,R92*T92*W92*Z92,IF(W92&gt;0,R92*T92*W92,R92*T92))</f>
        <v>0</v>
      </c>
      <c r="AC92" s="207">
        <f t="shared" ref="AC92" si="788">AB92-AF92</f>
        <v>0</v>
      </c>
      <c r="AD92" s="207">
        <f t="shared" ref="AD92" si="789">ROUNDDOWN(AC92/2,0)</f>
        <v>0</v>
      </c>
      <c r="AE92" s="207">
        <f t="shared" ref="AE92" si="790">AC92-AD92</f>
        <v>0</v>
      </c>
      <c r="AF92" s="3">
        <f t="shared" ref="AF92" si="791">O92</f>
        <v>0</v>
      </c>
      <c r="AG92" s="261"/>
      <c r="AI92" s="229">
        <f t="shared" ref="AI92" si="792">AB92-K92</f>
        <v>0</v>
      </c>
      <c r="AJ92" s="229">
        <f t="shared" ref="AJ92" si="793">AC92-L92</f>
        <v>0</v>
      </c>
      <c r="AK92" s="229">
        <f t="shared" ref="AK92" si="794">AD92-M92</f>
        <v>0</v>
      </c>
      <c r="AL92" s="229">
        <f t="shared" ref="AL92" si="795">AE92-N92</f>
        <v>0</v>
      </c>
      <c r="AM92" s="229">
        <f t="shared" ref="AM92" si="796">AF92-O92</f>
        <v>0</v>
      </c>
    </row>
    <row r="93" spans="1:39" ht="19.899999999999999" hidden="1" customHeight="1">
      <c r="A93" s="202" t="str">
        <f>'様式4-1'!A93</f>
        <v>【】</v>
      </c>
      <c r="B93" s="563">
        <f>'様式4-1'!B93</f>
        <v>0</v>
      </c>
      <c r="C93" s="564"/>
      <c r="D93" s="564"/>
      <c r="E93" s="564"/>
      <c r="F93" s="564"/>
      <c r="G93" s="564"/>
      <c r="H93" s="564"/>
      <c r="I93" s="564"/>
      <c r="J93" s="565"/>
      <c r="K93" s="203"/>
      <c r="L93" s="203"/>
      <c r="M93" s="203"/>
      <c r="N93" s="203"/>
      <c r="O93" s="203"/>
      <c r="P93" s="192"/>
      <c r="Q93" s="193"/>
      <c r="R93" s="202" t="str">
        <f t="shared" si="608"/>
        <v>【】</v>
      </c>
      <c r="S93" s="563">
        <f t="shared" ref="S93" si="797">B93</f>
        <v>0</v>
      </c>
      <c r="T93" s="564"/>
      <c r="U93" s="564"/>
      <c r="V93" s="564"/>
      <c r="W93" s="564"/>
      <c r="X93" s="564"/>
      <c r="Y93" s="564"/>
      <c r="Z93" s="564"/>
      <c r="AA93" s="565"/>
      <c r="AB93" s="4"/>
      <c r="AC93" s="4"/>
      <c r="AD93" s="4"/>
      <c r="AE93" s="4"/>
      <c r="AF93" s="4"/>
      <c r="AG93" s="260"/>
      <c r="AI93" s="228"/>
      <c r="AJ93" s="228"/>
      <c r="AK93" s="228"/>
      <c r="AL93" s="228"/>
      <c r="AM93" s="228"/>
    </row>
    <row r="94" spans="1:39" ht="19.899999999999999" hidden="1" customHeight="1">
      <c r="A94" s="204">
        <f>'様式4-1'!A94</f>
        <v>0</v>
      </c>
      <c r="B94" s="205" t="s">
        <v>11</v>
      </c>
      <c r="C94" s="206">
        <f>'様式4-1'!C94</f>
        <v>0</v>
      </c>
      <c r="D94" s="206">
        <f>'様式4-1'!D94</f>
        <v>0</v>
      </c>
      <c r="E94" s="205" t="s">
        <v>11</v>
      </c>
      <c r="F94" s="206">
        <f>'様式4-1'!F94</f>
        <v>0</v>
      </c>
      <c r="G94" s="206">
        <f>'様式4-1'!G94</f>
        <v>0</v>
      </c>
      <c r="H94" s="205" t="s">
        <v>11</v>
      </c>
      <c r="I94" s="206">
        <f>'様式4-1'!I94</f>
        <v>0</v>
      </c>
      <c r="J94" s="206">
        <f>'様式4-1'!J94</f>
        <v>0</v>
      </c>
      <c r="K94" s="207">
        <f t="shared" ref="K94" si="798">IF(I94&gt;0,A94*C94*F94*I94,IF(F94&gt;0,A94*C94*F94,A94*C94))</f>
        <v>0</v>
      </c>
      <c r="L94" s="207">
        <f t="shared" ref="L94" si="799">K94-O94</f>
        <v>0</v>
      </c>
      <c r="M94" s="207">
        <f t="shared" ref="M94" si="800">ROUNDDOWN(L94/2,0)</f>
        <v>0</v>
      </c>
      <c r="N94" s="207">
        <f t="shared" ref="N94" si="801">L94-M94</f>
        <v>0</v>
      </c>
      <c r="O94" s="208">
        <f>'様式4-1'!O94</f>
        <v>0</v>
      </c>
      <c r="P94" s="192"/>
      <c r="Q94" s="193"/>
      <c r="R94" s="204">
        <f t="shared" si="608"/>
        <v>0</v>
      </c>
      <c r="S94" s="205" t="s">
        <v>11</v>
      </c>
      <c r="T94" s="206">
        <f t="shared" ref="T94" si="802">C94</f>
        <v>0</v>
      </c>
      <c r="U94" s="206">
        <f t="shared" ref="U94" si="803">D94</f>
        <v>0</v>
      </c>
      <c r="V94" s="205" t="s">
        <v>11</v>
      </c>
      <c r="W94" s="206">
        <f t="shared" ref="W94" si="804">F94</f>
        <v>0</v>
      </c>
      <c r="X94" s="206">
        <f t="shared" ref="X94" si="805">G94</f>
        <v>0</v>
      </c>
      <c r="Y94" s="205" t="s">
        <v>11</v>
      </c>
      <c r="Z94" s="206">
        <f t="shared" ref="Z94" si="806">I94</f>
        <v>0</v>
      </c>
      <c r="AA94" s="206">
        <f t="shared" ref="AA94" si="807">J94</f>
        <v>0</v>
      </c>
      <c r="AB94" s="207">
        <f t="shared" ref="AB94" si="808">IF(Z94&gt;0,R94*T94*W94*Z94,IF(W94&gt;0,R94*T94*W94,R94*T94))</f>
        <v>0</v>
      </c>
      <c r="AC94" s="207">
        <f t="shared" ref="AC94" si="809">AB94-AF94</f>
        <v>0</v>
      </c>
      <c r="AD94" s="207">
        <f t="shared" ref="AD94" si="810">ROUNDDOWN(AC94/2,0)</f>
        <v>0</v>
      </c>
      <c r="AE94" s="207">
        <f t="shared" ref="AE94" si="811">AC94-AD94</f>
        <v>0</v>
      </c>
      <c r="AF94" s="3">
        <f t="shared" ref="AF94" si="812">O94</f>
        <v>0</v>
      </c>
      <c r="AG94" s="261"/>
      <c r="AI94" s="229">
        <f t="shared" ref="AI94" si="813">AB94-K94</f>
        <v>0</v>
      </c>
      <c r="AJ94" s="229">
        <f t="shared" ref="AJ94" si="814">AC94-L94</f>
        <v>0</v>
      </c>
      <c r="AK94" s="229">
        <f t="shared" ref="AK94" si="815">AD94-M94</f>
        <v>0</v>
      </c>
      <c r="AL94" s="229">
        <f t="shared" ref="AL94" si="816">AE94-N94</f>
        <v>0</v>
      </c>
      <c r="AM94" s="229">
        <f t="shared" ref="AM94" si="817">AF94-O94</f>
        <v>0</v>
      </c>
    </row>
    <row r="95" spans="1:39" ht="19.899999999999999" hidden="1" customHeight="1">
      <c r="A95" s="202" t="str">
        <f>'様式4-1'!A95</f>
        <v>【】</v>
      </c>
      <c r="B95" s="563">
        <f>'様式4-1'!B95</f>
        <v>0</v>
      </c>
      <c r="C95" s="564"/>
      <c r="D95" s="564"/>
      <c r="E95" s="564"/>
      <c r="F95" s="564"/>
      <c r="G95" s="564"/>
      <c r="H95" s="564"/>
      <c r="I95" s="564"/>
      <c r="J95" s="565"/>
      <c r="K95" s="203"/>
      <c r="L95" s="203"/>
      <c r="M95" s="203"/>
      <c r="N95" s="203"/>
      <c r="O95" s="203"/>
      <c r="P95" s="192"/>
      <c r="Q95" s="193"/>
      <c r="R95" s="202" t="str">
        <f t="shared" si="608"/>
        <v>【】</v>
      </c>
      <c r="S95" s="563">
        <f t="shared" ref="S95" si="818">B95</f>
        <v>0</v>
      </c>
      <c r="T95" s="564"/>
      <c r="U95" s="564"/>
      <c r="V95" s="564"/>
      <c r="W95" s="564"/>
      <c r="X95" s="564"/>
      <c r="Y95" s="564"/>
      <c r="Z95" s="564"/>
      <c r="AA95" s="565"/>
      <c r="AB95" s="4"/>
      <c r="AC95" s="4"/>
      <c r="AD95" s="4"/>
      <c r="AE95" s="4"/>
      <c r="AF95" s="4"/>
      <c r="AG95" s="260"/>
      <c r="AI95" s="228"/>
      <c r="AJ95" s="228"/>
      <c r="AK95" s="228"/>
      <c r="AL95" s="228"/>
      <c r="AM95" s="228"/>
    </row>
    <row r="96" spans="1:39" ht="19.899999999999999" hidden="1" customHeight="1">
      <c r="A96" s="204">
        <f>'様式4-1'!A96</f>
        <v>0</v>
      </c>
      <c r="B96" s="205" t="s">
        <v>11</v>
      </c>
      <c r="C96" s="206">
        <f>'様式4-1'!C96</f>
        <v>0</v>
      </c>
      <c r="D96" s="206">
        <f>'様式4-1'!D96</f>
        <v>0</v>
      </c>
      <c r="E96" s="205" t="s">
        <v>11</v>
      </c>
      <c r="F96" s="206">
        <f>'様式4-1'!F96</f>
        <v>0</v>
      </c>
      <c r="G96" s="206">
        <f>'様式4-1'!G96</f>
        <v>0</v>
      </c>
      <c r="H96" s="205" t="s">
        <v>11</v>
      </c>
      <c r="I96" s="206">
        <f>'様式4-1'!I96</f>
        <v>0</v>
      </c>
      <c r="J96" s="206">
        <f>'様式4-1'!J96</f>
        <v>0</v>
      </c>
      <c r="K96" s="207">
        <f t="shared" ref="K96" si="819">IF(I96&gt;0,A96*C96*F96*I96,IF(F96&gt;0,A96*C96*F96,A96*C96))</f>
        <v>0</v>
      </c>
      <c r="L96" s="207">
        <f t="shared" ref="L96" si="820">K96-O96</f>
        <v>0</v>
      </c>
      <c r="M96" s="207">
        <f t="shared" ref="M96" si="821">ROUNDDOWN(L96/2,0)</f>
        <v>0</v>
      </c>
      <c r="N96" s="207">
        <f t="shared" ref="N96" si="822">L96-M96</f>
        <v>0</v>
      </c>
      <c r="O96" s="208">
        <f>'様式4-1'!O96</f>
        <v>0</v>
      </c>
      <c r="P96" s="192"/>
      <c r="Q96" s="193"/>
      <c r="R96" s="204">
        <f t="shared" si="608"/>
        <v>0</v>
      </c>
      <c r="S96" s="205" t="s">
        <v>11</v>
      </c>
      <c r="T96" s="206">
        <f t="shared" ref="T96" si="823">C96</f>
        <v>0</v>
      </c>
      <c r="U96" s="206">
        <f t="shared" ref="U96" si="824">D96</f>
        <v>0</v>
      </c>
      <c r="V96" s="205" t="s">
        <v>11</v>
      </c>
      <c r="W96" s="206">
        <f t="shared" ref="W96" si="825">F96</f>
        <v>0</v>
      </c>
      <c r="X96" s="206">
        <f t="shared" ref="X96" si="826">G96</f>
        <v>0</v>
      </c>
      <c r="Y96" s="205" t="s">
        <v>11</v>
      </c>
      <c r="Z96" s="206">
        <f t="shared" ref="Z96" si="827">I96</f>
        <v>0</v>
      </c>
      <c r="AA96" s="206">
        <f t="shared" ref="AA96" si="828">J96</f>
        <v>0</v>
      </c>
      <c r="AB96" s="207">
        <f t="shared" ref="AB96" si="829">IF(Z96&gt;0,R96*T96*W96*Z96,IF(W96&gt;0,R96*T96*W96,R96*T96))</f>
        <v>0</v>
      </c>
      <c r="AC96" s="207">
        <f t="shared" ref="AC96" si="830">AB96-AF96</f>
        <v>0</v>
      </c>
      <c r="AD96" s="207">
        <f t="shared" ref="AD96" si="831">ROUNDDOWN(AC96/2,0)</f>
        <v>0</v>
      </c>
      <c r="AE96" s="207">
        <f t="shared" ref="AE96" si="832">AC96-AD96</f>
        <v>0</v>
      </c>
      <c r="AF96" s="3">
        <f t="shared" ref="AF96" si="833">O96</f>
        <v>0</v>
      </c>
      <c r="AG96" s="261"/>
      <c r="AI96" s="229">
        <f t="shared" ref="AI96" si="834">AB96-K96</f>
        <v>0</v>
      </c>
      <c r="AJ96" s="229">
        <f t="shared" ref="AJ96" si="835">AC96-L96</f>
        <v>0</v>
      </c>
      <c r="AK96" s="229">
        <f t="shared" ref="AK96" si="836">AD96-M96</f>
        <v>0</v>
      </c>
      <c r="AL96" s="229">
        <f t="shared" ref="AL96" si="837">AE96-N96</f>
        <v>0</v>
      </c>
      <c r="AM96" s="229">
        <f t="shared" ref="AM96" si="838">AF96-O96</f>
        <v>0</v>
      </c>
    </row>
    <row r="97" spans="1:39" ht="19.899999999999999" hidden="1" customHeight="1">
      <c r="A97" s="202" t="str">
        <f>'様式4-1'!A97</f>
        <v>【】</v>
      </c>
      <c r="B97" s="563">
        <f>'様式4-1'!B97</f>
        <v>0</v>
      </c>
      <c r="C97" s="564"/>
      <c r="D97" s="564"/>
      <c r="E97" s="564"/>
      <c r="F97" s="564"/>
      <c r="G97" s="564"/>
      <c r="H97" s="564"/>
      <c r="I97" s="564"/>
      <c r="J97" s="565"/>
      <c r="K97" s="203"/>
      <c r="L97" s="203"/>
      <c r="M97" s="203"/>
      <c r="N97" s="203"/>
      <c r="O97" s="203"/>
      <c r="P97" s="192"/>
      <c r="Q97" s="193"/>
      <c r="R97" s="202" t="str">
        <f t="shared" si="608"/>
        <v>【】</v>
      </c>
      <c r="S97" s="563">
        <f t="shared" ref="S97" si="839">B97</f>
        <v>0</v>
      </c>
      <c r="T97" s="564"/>
      <c r="U97" s="564"/>
      <c r="V97" s="564"/>
      <c r="W97" s="564"/>
      <c r="X97" s="564"/>
      <c r="Y97" s="564"/>
      <c r="Z97" s="564"/>
      <c r="AA97" s="565"/>
      <c r="AB97" s="4"/>
      <c r="AC97" s="4"/>
      <c r="AD97" s="4"/>
      <c r="AE97" s="4"/>
      <c r="AF97" s="4"/>
      <c r="AG97" s="260"/>
      <c r="AI97" s="228"/>
      <c r="AJ97" s="228"/>
      <c r="AK97" s="228"/>
      <c r="AL97" s="228"/>
      <c r="AM97" s="228"/>
    </row>
    <row r="98" spans="1:39" ht="19.899999999999999" hidden="1" customHeight="1">
      <c r="A98" s="204">
        <f>'様式4-1'!A98</f>
        <v>0</v>
      </c>
      <c r="B98" s="205" t="s">
        <v>11</v>
      </c>
      <c r="C98" s="206">
        <f>'様式4-1'!C98</f>
        <v>0</v>
      </c>
      <c r="D98" s="206">
        <f>'様式4-1'!D98</f>
        <v>0</v>
      </c>
      <c r="E98" s="205" t="s">
        <v>11</v>
      </c>
      <c r="F98" s="206">
        <f>'様式4-1'!F98</f>
        <v>0</v>
      </c>
      <c r="G98" s="206">
        <f>'様式4-1'!G98</f>
        <v>0</v>
      </c>
      <c r="H98" s="205" t="s">
        <v>11</v>
      </c>
      <c r="I98" s="206">
        <f>'様式4-1'!I98</f>
        <v>0</v>
      </c>
      <c r="J98" s="206">
        <f>'様式4-1'!J98</f>
        <v>0</v>
      </c>
      <c r="K98" s="207">
        <f t="shared" ref="K98" si="840">IF(I98&gt;0,A98*C98*F98*I98,IF(F98&gt;0,A98*C98*F98,A98*C98))</f>
        <v>0</v>
      </c>
      <c r="L98" s="207">
        <f t="shared" ref="L98" si="841">K98-O98</f>
        <v>0</v>
      </c>
      <c r="M98" s="207">
        <f t="shared" ref="M98" si="842">ROUNDDOWN(L98/2,0)</f>
        <v>0</v>
      </c>
      <c r="N98" s="207">
        <f t="shared" ref="N98" si="843">L98-M98</f>
        <v>0</v>
      </c>
      <c r="O98" s="208">
        <f>'様式4-1'!O98</f>
        <v>0</v>
      </c>
      <c r="P98" s="192"/>
      <c r="Q98" s="193"/>
      <c r="R98" s="204">
        <f t="shared" si="608"/>
        <v>0</v>
      </c>
      <c r="S98" s="205" t="s">
        <v>11</v>
      </c>
      <c r="T98" s="206">
        <f t="shared" ref="T98" si="844">C98</f>
        <v>0</v>
      </c>
      <c r="U98" s="206">
        <f t="shared" ref="U98" si="845">D98</f>
        <v>0</v>
      </c>
      <c r="V98" s="205" t="s">
        <v>11</v>
      </c>
      <c r="W98" s="206">
        <f t="shared" ref="W98" si="846">F98</f>
        <v>0</v>
      </c>
      <c r="X98" s="206">
        <f t="shared" ref="X98" si="847">G98</f>
        <v>0</v>
      </c>
      <c r="Y98" s="205" t="s">
        <v>11</v>
      </c>
      <c r="Z98" s="206">
        <f t="shared" ref="Z98" si="848">I98</f>
        <v>0</v>
      </c>
      <c r="AA98" s="206">
        <f t="shared" ref="AA98" si="849">J98</f>
        <v>0</v>
      </c>
      <c r="AB98" s="207">
        <f t="shared" ref="AB98" si="850">IF(Z98&gt;0,R98*T98*W98*Z98,IF(W98&gt;0,R98*T98*W98,R98*T98))</f>
        <v>0</v>
      </c>
      <c r="AC98" s="207">
        <f t="shared" ref="AC98" si="851">AB98-AF98</f>
        <v>0</v>
      </c>
      <c r="AD98" s="207">
        <f t="shared" ref="AD98" si="852">ROUNDDOWN(AC98/2,0)</f>
        <v>0</v>
      </c>
      <c r="AE98" s="207">
        <f t="shared" ref="AE98" si="853">AC98-AD98</f>
        <v>0</v>
      </c>
      <c r="AF98" s="3">
        <f t="shared" ref="AF98" si="854">O98</f>
        <v>0</v>
      </c>
      <c r="AG98" s="261"/>
      <c r="AI98" s="229">
        <f t="shared" ref="AI98" si="855">AB98-K98</f>
        <v>0</v>
      </c>
      <c r="AJ98" s="229">
        <f t="shared" ref="AJ98" si="856">AC98-L98</f>
        <v>0</v>
      </c>
      <c r="AK98" s="229">
        <f t="shared" ref="AK98" si="857">AD98-M98</f>
        <v>0</v>
      </c>
      <c r="AL98" s="229">
        <f t="shared" ref="AL98" si="858">AE98-N98</f>
        <v>0</v>
      </c>
      <c r="AM98" s="229">
        <f t="shared" ref="AM98" si="859">AF98-O98</f>
        <v>0</v>
      </c>
    </row>
    <row r="99" spans="1:39" ht="19.899999999999999" hidden="1" customHeight="1">
      <c r="A99" s="202" t="str">
        <f>'様式4-1'!A99</f>
        <v>【】</v>
      </c>
      <c r="B99" s="563">
        <f>'様式4-1'!B99</f>
        <v>0</v>
      </c>
      <c r="C99" s="564"/>
      <c r="D99" s="564"/>
      <c r="E99" s="564"/>
      <c r="F99" s="564"/>
      <c r="G99" s="564"/>
      <c r="H99" s="564"/>
      <c r="I99" s="564"/>
      <c r="J99" s="565"/>
      <c r="K99" s="203"/>
      <c r="L99" s="203"/>
      <c r="M99" s="203"/>
      <c r="N99" s="203"/>
      <c r="O99" s="203"/>
      <c r="P99" s="192"/>
      <c r="Q99" s="193"/>
      <c r="R99" s="202" t="str">
        <f t="shared" si="608"/>
        <v>【】</v>
      </c>
      <c r="S99" s="563">
        <f t="shared" ref="S99" si="860">B99</f>
        <v>0</v>
      </c>
      <c r="T99" s="564"/>
      <c r="U99" s="564"/>
      <c r="V99" s="564"/>
      <c r="W99" s="564"/>
      <c r="X99" s="564"/>
      <c r="Y99" s="564"/>
      <c r="Z99" s="564"/>
      <c r="AA99" s="565"/>
      <c r="AB99" s="4"/>
      <c r="AC99" s="4"/>
      <c r="AD99" s="4"/>
      <c r="AE99" s="4"/>
      <c r="AF99" s="4"/>
      <c r="AG99" s="260"/>
      <c r="AI99" s="228"/>
      <c r="AJ99" s="228"/>
      <c r="AK99" s="228"/>
      <c r="AL99" s="228"/>
      <c r="AM99" s="228"/>
    </row>
    <row r="100" spans="1:39" ht="19.899999999999999" hidden="1" customHeight="1">
      <c r="A100" s="204">
        <f>'様式4-1'!A100</f>
        <v>0</v>
      </c>
      <c r="B100" s="205" t="s">
        <v>11</v>
      </c>
      <c r="C100" s="206">
        <f>'様式4-1'!C100</f>
        <v>0</v>
      </c>
      <c r="D100" s="206">
        <f>'様式4-1'!D100</f>
        <v>0</v>
      </c>
      <c r="E100" s="205" t="s">
        <v>11</v>
      </c>
      <c r="F100" s="206">
        <f>'様式4-1'!F100</f>
        <v>0</v>
      </c>
      <c r="G100" s="206">
        <f>'様式4-1'!G100</f>
        <v>0</v>
      </c>
      <c r="H100" s="205" t="s">
        <v>11</v>
      </c>
      <c r="I100" s="206">
        <f>'様式4-1'!I100</f>
        <v>0</v>
      </c>
      <c r="J100" s="206">
        <f>'様式4-1'!J100</f>
        <v>0</v>
      </c>
      <c r="K100" s="207">
        <f t="shared" ref="K100" si="861">IF(I100&gt;0,A100*C100*F100*I100,IF(F100&gt;0,A100*C100*F100,A100*C100))</f>
        <v>0</v>
      </c>
      <c r="L100" s="207">
        <f t="shared" ref="L100" si="862">K100-O100</f>
        <v>0</v>
      </c>
      <c r="M100" s="207">
        <f t="shared" ref="M100" si="863">ROUNDDOWN(L100/2,0)</f>
        <v>0</v>
      </c>
      <c r="N100" s="207">
        <f t="shared" ref="N100" si="864">L100-M100</f>
        <v>0</v>
      </c>
      <c r="O100" s="208">
        <f>'様式4-1'!O100</f>
        <v>0</v>
      </c>
      <c r="P100" s="192"/>
      <c r="Q100" s="193"/>
      <c r="R100" s="204">
        <f t="shared" si="608"/>
        <v>0</v>
      </c>
      <c r="S100" s="205" t="s">
        <v>11</v>
      </c>
      <c r="T100" s="206">
        <f t="shared" ref="T100" si="865">C100</f>
        <v>0</v>
      </c>
      <c r="U100" s="206">
        <f t="shared" ref="U100" si="866">D100</f>
        <v>0</v>
      </c>
      <c r="V100" s="205" t="s">
        <v>11</v>
      </c>
      <c r="W100" s="206">
        <f t="shared" ref="W100" si="867">F100</f>
        <v>0</v>
      </c>
      <c r="X100" s="206">
        <f t="shared" ref="X100" si="868">G100</f>
        <v>0</v>
      </c>
      <c r="Y100" s="205" t="s">
        <v>11</v>
      </c>
      <c r="Z100" s="206">
        <f t="shared" ref="Z100" si="869">I100</f>
        <v>0</v>
      </c>
      <c r="AA100" s="206">
        <f t="shared" ref="AA100" si="870">J100</f>
        <v>0</v>
      </c>
      <c r="AB100" s="207">
        <f t="shared" ref="AB100" si="871">IF(Z100&gt;0,R100*T100*W100*Z100,IF(W100&gt;0,R100*T100*W100,R100*T100))</f>
        <v>0</v>
      </c>
      <c r="AC100" s="207">
        <f t="shared" ref="AC100" si="872">AB100-AF100</f>
        <v>0</v>
      </c>
      <c r="AD100" s="207">
        <f t="shared" ref="AD100" si="873">ROUNDDOWN(AC100/2,0)</f>
        <v>0</v>
      </c>
      <c r="AE100" s="207">
        <f t="shared" ref="AE100" si="874">AC100-AD100</f>
        <v>0</v>
      </c>
      <c r="AF100" s="3">
        <f t="shared" ref="AF100" si="875">O100</f>
        <v>0</v>
      </c>
      <c r="AG100" s="261"/>
      <c r="AI100" s="229">
        <f t="shared" ref="AI100" si="876">AB100-K100</f>
        <v>0</v>
      </c>
      <c r="AJ100" s="229">
        <f t="shared" ref="AJ100" si="877">AC100-L100</f>
        <v>0</v>
      </c>
      <c r="AK100" s="229">
        <f t="shared" ref="AK100" si="878">AD100-M100</f>
        <v>0</v>
      </c>
      <c r="AL100" s="229">
        <f t="shared" ref="AL100" si="879">AE100-N100</f>
        <v>0</v>
      </c>
      <c r="AM100" s="229">
        <f t="shared" ref="AM100" si="880">AF100-O100</f>
        <v>0</v>
      </c>
    </row>
    <row r="101" spans="1:39" ht="19.899999999999999" hidden="1" customHeight="1">
      <c r="A101" s="202" t="str">
        <f>'様式4-1'!A101</f>
        <v>【】</v>
      </c>
      <c r="B101" s="563">
        <f>'様式4-1'!B101</f>
        <v>0</v>
      </c>
      <c r="C101" s="564"/>
      <c r="D101" s="564"/>
      <c r="E101" s="564"/>
      <c r="F101" s="564"/>
      <c r="G101" s="564"/>
      <c r="H101" s="564"/>
      <c r="I101" s="564"/>
      <c r="J101" s="565"/>
      <c r="K101" s="203"/>
      <c r="L101" s="203"/>
      <c r="M101" s="203"/>
      <c r="N101" s="203"/>
      <c r="O101" s="203"/>
      <c r="P101" s="192"/>
      <c r="Q101" s="193"/>
      <c r="R101" s="202" t="str">
        <f t="shared" si="608"/>
        <v>【】</v>
      </c>
      <c r="S101" s="563">
        <f t="shared" ref="S101" si="881">B101</f>
        <v>0</v>
      </c>
      <c r="T101" s="564"/>
      <c r="U101" s="564"/>
      <c r="V101" s="564"/>
      <c r="W101" s="564"/>
      <c r="X101" s="564"/>
      <c r="Y101" s="564"/>
      <c r="Z101" s="564"/>
      <c r="AA101" s="565"/>
      <c r="AB101" s="4"/>
      <c r="AC101" s="4"/>
      <c r="AD101" s="4"/>
      <c r="AE101" s="4"/>
      <c r="AF101" s="4"/>
      <c r="AG101" s="260"/>
      <c r="AI101" s="228"/>
      <c r="AJ101" s="228"/>
      <c r="AK101" s="228"/>
      <c r="AL101" s="228"/>
      <c r="AM101" s="228"/>
    </row>
    <row r="102" spans="1:39" ht="19.899999999999999" hidden="1" customHeight="1">
      <c r="A102" s="204">
        <f>'様式4-1'!A102</f>
        <v>0</v>
      </c>
      <c r="B102" s="205" t="s">
        <v>11</v>
      </c>
      <c r="C102" s="206">
        <f>'様式4-1'!C102</f>
        <v>0</v>
      </c>
      <c r="D102" s="206">
        <f>'様式4-1'!D102</f>
        <v>0</v>
      </c>
      <c r="E102" s="205" t="s">
        <v>11</v>
      </c>
      <c r="F102" s="206">
        <f>'様式4-1'!F102</f>
        <v>0</v>
      </c>
      <c r="G102" s="206">
        <f>'様式4-1'!G102</f>
        <v>0</v>
      </c>
      <c r="H102" s="205" t="s">
        <v>11</v>
      </c>
      <c r="I102" s="206">
        <f>'様式4-1'!I102</f>
        <v>0</v>
      </c>
      <c r="J102" s="206">
        <f>'様式4-1'!J102</f>
        <v>0</v>
      </c>
      <c r="K102" s="207">
        <f t="shared" ref="K102" si="882">IF(I102&gt;0,A102*C102*F102*I102,IF(F102&gt;0,A102*C102*F102,A102*C102))</f>
        <v>0</v>
      </c>
      <c r="L102" s="207">
        <f t="shared" ref="L102" si="883">K102-O102</f>
        <v>0</v>
      </c>
      <c r="M102" s="207">
        <f t="shared" ref="M102" si="884">ROUNDDOWN(L102/2,0)</f>
        <v>0</v>
      </c>
      <c r="N102" s="207">
        <f t="shared" ref="N102" si="885">L102-M102</f>
        <v>0</v>
      </c>
      <c r="O102" s="208">
        <f>'様式4-1'!O102</f>
        <v>0</v>
      </c>
      <c r="P102" s="192"/>
      <c r="Q102" s="193"/>
      <c r="R102" s="204">
        <f t="shared" si="608"/>
        <v>0</v>
      </c>
      <c r="S102" s="205" t="s">
        <v>11</v>
      </c>
      <c r="T102" s="206">
        <f t="shared" ref="T102" si="886">C102</f>
        <v>0</v>
      </c>
      <c r="U102" s="206">
        <f t="shared" ref="U102" si="887">D102</f>
        <v>0</v>
      </c>
      <c r="V102" s="205" t="s">
        <v>11</v>
      </c>
      <c r="W102" s="206">
        <f t="shared" ref="W102" si="888">F102</f>
        <v>0</v>
      </c>
      <c r="X102" s="206">
        <f t="shared" ref="X102" si="889">G102</f>
        <v>0</v>
      </c>
      <c r="Y102" s="205" t="s">
        <v>11</v>
      </c>
      <c r="Z102" s="206">
        <f t="shared" ref="Z102" si="890">I102</f>
        <v>0</v>
      </c>
      <c r="AA102" s="206">
        <f t="shared" ref="AA102" si="891">J102</f>
        <v>0</v>
      </c>
      <c r="AB102" s="207">
        <f t="shared" ref="AB102" si="892">IF(Z102&gt;0,R102*T102*W102*Z102,IF(W102&gt;0,R102*T102*W102,R102*T102))</f>
        <v>0</v>
      </c>
      <c r="AC102" s="207">
        <f t="shared" ref="AC102" si="893">AB102-AF102</f>
        <v>0</v>
      </c>
      <c r="AD102" s="207">
        <f t="shared" ref="AD102" si="894">ROUNDDOWN(AC102/2,0)</f>
        <v>0</v>
      </c>
      <c r="AE102" s="207">
        <f t="shared" ref="AE102" si="895">AC102-AD102</f>
        <v>0</v>
      </c>
      <c r="AF102" s="3">
        <f t="shared" ref="AF102" si="896">O102</f>
        <v>0</v>
      </c>
      <c r="AG102" s="261"/>
      <c r="AI102" s="229">
        <f t="shared" ref="AI102" si="897">AB102-K102</f>
        <v>0</v>
      </c>
      <c r="AJ102" s="229">
        <f t="shared" ref="AJ102" si="898">AC102-L102</f>
        <v>0</v>
      </c>
      <c r="AK102" s="229">
        <f t="shared" ref="AK102" si="899">AD102-M102</f>
        <v>0</v>
      </c>
      <c r="AL102" s="229">
        <f t="shared" ref="AL102" si="900">AE102-N102</f>
        <v>0</v>
      </c>
      <c r="AM102" s="229">
        <f t="shared" ref="AM102" si="901">AF102-O102</f>
        <v>0</v>
      </c>
    </row>
    <row r="103" spans="1:39" ht="19.899999999999999" hidden="1" customHeight="1">
      <c r="A103" s="202" t="str">
        <f>'様式4-1'!A103</f>
        <v>【】</v>
      </c>
      <c r="B103" s="563">
        <f>'様式4-1'!B103</f>
        <v>0</v>
      </c>
      <c r="C103" s="564"/>
      <c r="D103" s="564"/>
      <c r="E103" s="564"/>
      <c r="F103" s="564"/>
      <c r="G103" s="564"/>
      <c r="H103" s="564"/>
      <c r="I103" s="564"/>
      <c r="J103" s="565"/>
      <c r="K103" s="203"/>
      <c r="L103" s="203"/>
      <c r="M103" s="203"/>
      <c r="N103" s="203"/>
      <c r="O103" s="203"/>
      <c r="P103" s="192"/>
      <c r="Q103" s="193"/>
      <c r="R103" s="202" t="str">
        <f t="shared" si="608"/>
        <v>【】</v>
      </c>
      <c r="S103" s="563">
        <f t="shared" ref="S103" si="902">B103</f>
        <v>0</v>
      </c>
      <c r="T103" s="564"/>
      <c r="U103" s="564"/>
      <c r="V103" s="564"/>
      <c r="W103" s="564"/>
      <c r="X103" s="564"/>
      <c r="Y103" s="564"/>
      <c r="Z103" s="564"/>
      <c r="AA103" s="565"/>
      <c r="AB103" s="4"/>
      <c r="AC103" s="4"/>
      <c r="AD103" s="4"/>
      <c r="AE103" s="4"/>
      <c r="AF103" s="4"/>
      <c r="AG103" s="260"/>
      <c r="AI103" s="228"/>
      <c r="AJ103" s="228"/>
      <c r="AK103" s="228"/>
      <c r="AL103" s="228"/>
      <c r="AM103" s="228"/>
    </row>
    <row r="104" spans="1:39" ht="19.899999999999999" hidden="1" customHeight="1">
      <c r="A104" s="204">
        <f>'様式4-1'!A104</f>
        <v>0</v>
      </c>
      <c r="B104" s="205" t="s">
        <v>11</v>
      </c>
      <c r="C104" s="206">
        <f>'様式4-1'!C104</f>
        <v>0</v>
      </c>
      <c r="D104" s="206">
        <f>'様式4-1'!D104</f>
        <v>0</v>
      </c>
      <c r="E104" s="205" t="s">
        <v>11</v>
      </c>
      <c r="F104" s="206">
        <f>'様式4-1'!F104</f>
        <v>0</v>
      </c>
      <c r="G104" s="206">
        <f>'様式4-1'!G104</f>
        <v>0</v>
      </c>
      <c r="H104" s="205" t="s">
        <v>11</v>
      </c>
      <c r="I104" s="206">
        <f>'様式4-1'!I104</f>
        <v>0</v>
      </c>
      <c r="J104" s="206">
        <f>'様式4-1'!J104</f>
        <v>0</v>
      </c>
      <c r="K104" s="207">
        <f t="shared" ref="K104" si="903">IF(I104&gt;0,A104*C104*F104*I104,IF(F104&gt;0,A104*C104*F104,A104*C104))</f>
        <v>0</v>
      </c>
      <c r="L104" s="207">
        <f t="shared" ref="L104" si="904">K104-O104</f>
        <v>0</v>
      </c>
      <c r="M104" s="207">
        <f t="shared" ref="M104" si="905">ROUNDDOWN(L104/2,0)</f>
        <v>0</v>
      </c>
      <c r="N104" s="207">
        <f t="shared" ref="N104" si="906">L104-M104</f>
        <v>0</v>
      </c>
      <c r="O104" s="208">
        <f>'様式4-1'!O104</f>
        <v>0</v>
      </c>
      <c r="P104" s="192"/>
      <c r="Q104" s="193"/>
      <c r="R104" s="204">
        <f t="shared" si="608"/>
        <v>0</v>
      </c>
      <c r="S104" s="205" t="s">
        <v>11</v>
      </c>
      <c r="T104" s="206">
        <f t="shared" ref="T104:U104" si="907">C104</f>
        <v>0</v>
      </c>
      <c r="U104" s="206">
        <f t="shared" si="907"/>
        <v>0</v>
      </c>
      <c r="V104" s="205" t="s">
        <v>11</v>
      </c>
      <c r="W104" s="206">
        <f t="shared" ref="W104:X104" si="908">F104</f>
        <v>0</v>
      </c>
      <c r="X104" s="206">
        <f t="shared" si="908"/>
        <v>0</v>
      </c>
      <c r="Y104" s="205" t="s">
        <v>11</v>
      </c>
      <c r="Z104" s="206">
        <f t="shared" ref="Z104:AA104" si="909">I104</f>
        <v>0</v>
      </c>
      <c r="AA104" s="206">
        <f t="shared" si="909"/>
        <v>0</v>
      </c>
      <c r="AB104" s="207">
        <f t="shared" ref="AB104" si="910">IF(Z104&gt;0,R104*T104*W104*Z104,IF(W104&gt;0,R104*T104*W104,R104*T104))</f>
        <v>0</v>
      </c>
      <c r="AC104" s="207">
        <f t="shared" ref="AC104" si="911">AB104-AF104</f>
        <v>0</v>
      </c>
      <c r="AD104" s="207">
        <f t="shared" ref="AD104" si="912">ROUNDDOWN(AC104/2,0)</f>
        <v>0</v>
      </c>
      <c r="AE104" s="207">
        <f t="shared" ref="AE104" si="913">AC104-AD104</f>
        <v>0</v>
      </c>
      <c r="AF104" s="3">
        <f t="shared" ref="AF104" si="914">O104</f>
        <v>0</v>
      </c>
      <c r="AG104" s="261"/>
      <c r="AI104" s="229">
        <f t="shared" ref="AI104" si="915">AB104-K104</f>
        <v>0</v>
      </c>
      <c r="AJ104" s="229">
        <f t="shared" ref="AJ104" si="916">AC104-L104</f>
        <v>0</v>
      </c>
      <c r="AK104" s="229">
        <f t="shared" ref="AK104" si="917">AD104-M104</f>
        <v>0</v>
      </c>
      <c r="AL104" s="229">
        <f t="shared" ref="AL104" si="918">AE104-N104</f>
        <v>0</v>
      </c>
      <c r="AM104" s="229">
        <f t="shared" ref="AM104" si="919">AF104-O104</f>
        <v>0</v>
      </c>
    </row>
    <row r="105" spans="1:39" ht="19.899999999999999" customHeight="1">
      <c r="A105" s="382" t="s">
        <v>33</v>
      </c>
      <c r="B105" s="389"/>
      <c r="C105" s="389"/>
      <c r="D105" s="389"/>
      <c r="E105" s="389"/>
      <c r="F105" s="389"/>
      <c r="G105" s="389"/>
      <c r="H105" s="389"/>
      <c r="I105" s="389"/>
      <c r="J105" s="566"/>
      <c r="K105" s="209">
        <f>SUM(K75:K104)</f>
        <v>520000</v>
      </c>
      <c r="L105" s="209">
        <f t="shared" ref="L105:O105" si="920">SUM(L75:L104)</f>
        <v>520000</v>
      </c>
      <c r="M105" s="209">
        <f t="shared" si="920"/>
        <v>260000</v>
      </c>
      <c r="N105" s="209">
        <f t="shared" si="920"/>
        <v>260000</v>
      </c>
      <c r="O105" s="209">
        <f t="shared" si="920"/>
        <v>0</v>
      </c>
      <c r="P105" s="192"/>
      <c r="Q105" s="193"/>
      <c r="R105" s="330" t="s">
        <v>33</v>
      </c>
      <c r="S105" s="357"/>
      <c r="T105" s="357"/>
      <c r="U105" s="357"/>
      <c r="V105" s="357"/>
      <c r="W105" s="357"/>
      <c r="X105" s="357"/>
      <c r="Y105" s="357"/>
      <c r="Z105" s="357"/>
      <c r="AA105" s="358"/>
      <c r="AB105" s="11">
        <f>SUM(AB75:AB104)</f>
        <v>520000</v>
      </c>
      <c r="AC105" s="11">
        <f t="shared" ref="AC105:AF105" si="921">SUM(AC75:AC104)</f>
        <v>520000</v>
      </c>
      <c r="AD105" s="11">
        <f t="shared" si="921"/>
        <v>260000</v>
      </c>
      <c r="AE105" s="11">
        <f t="shared" si="921"/>
        <v>260000</v>
      </c>
      <c r="AF105" s="11">
        <f t="shared" si="921"/>
        <v>0</v>
      </c>
      <c r="AG105" s="86"/>
      <c r="AH105" s="267"/>
      <c r="AI105" s="249">
        <f>SUM(AI75:AI104)</f>
        <v>0</v>
      </c>
      <c r="AJ105" s="249">
        <f t="shared" ref="AJ105:AM105" si="922">SUM(AJ75:AJ104)</f>
        <v>0</v>
      </c>
      <c r="AK105" s="249">
        <f t="shared" si="922"/>
        <v>0</v>
      </c>
      <c r="AL105" s="249">
        <f t="shared" si="922"/>
        <v>0</v>
      </c>
      <c r="AM105" s="249">
        <f t="shared" si="922"/>
        <v>0</v>
      </c>
    </row>
    <row r="106" spans="1:39" ht="19.899999999999999" customHeight="1">
      <c r="A106" s="210"/>
      <c r="B106" s="210"/>
      <c r="C106" s="210"/>
      <c r="D106" s="210"/>
      <c r="E106" s="210"/>
      <c r="F106" s="210"/>
      <c r="G106" s="210"/>
      <c r="H106" s="210"/>
      <c r="I106" s="210"/>
      <c r="J106" s="210"/>
      <c r="K106" s="210"/>
      <c r="L106" s="210"/>
      <c r="M106" s="210"/>
      <c r="N106" s="210"/>
      <c r="O106" s="210"/>
      <c r="P106" s="192"/>
      <c r="Q106" s="193"/>
    </row>
    <row r="107" spans="1:39" ht="19.899999999999999" customHeight="1">
      <c r="A107" s="211" t="s">
        <v>37</v>
      </c>
      <c r="B107" s="210"/>
      <c r="C107" s="210"/>
      <c r="D107" s="210"/>
      <c r="E107" s="210"/>
      <c r="F107" s="210"/>
      <c r="G107" s="210"/>
      <c r="H107" s="210"/>
      <c r="I107" s="210"/>
      <c r="J107" s="210"/>
      <c r="K107" s="210"/>
      <c r="L107" s="210"/>
      <c r="M107" s="210"/>
      <c r="N107" s="210"/>
      <c r="O107" s="210"/>
      <c r="P107" s="192"/>
      <c r="Q107" s="193"/>
      <c r="R107" s="12" t="s">
        <v>37</v>
      </c>
      <c r="AI107" s="560" t="s">
        <v>319</v>
      </c>
      <c r="AJ107" s="561"/>
      <c r="AK107" s="561"/>
      <c r="AL107" s="561"/>
      <c r="AM107" s="562"/>
    </row>
    <row r="108" spans="1:39" ht="19.899999999999999" customHeight="1">
      <c r="A108" s="351" t="s">
        <v>8</v>
      </c>
      <c r="B108" s="352"/>
      <c r="C108" s="352"/>
      <c r="D108" s="352"/>
      <c r="E108" s="352"/>
      <c r="F108" s="352"/>
      <c r="G108" s="352"/>
      <c r="H108" s="352"/>
      <c r="I108" s="352"/>
      <c r="J108" s="567"/>
      <c r="K108" s="323" t="s">
        <v>12</v>
      </c>
      <c r="L108" s="359" t="s">
        <v>13</v>
      </c>
      <c r="M108" s="359"/>
      <c r="N108" s="359"/>
      <c r="O108" s="146" t="s">
        <v>16</v>
      </c>
      <c r="P108" s="192"/>
      <c r="Q108" s="193"/>
      <c r="R108" s="351" t="s">
        <v>8</v>
      </c>
      <c r="S108" s="352"/>
      <c r="T108" s="352"/>
      <c r="U108" s="352"/>
      <c r="V108" s="352"/>
      <c r="W108" s="352"/>
      <c r="X108" s="352"/>
      <c r="Y108" s="352"/>
      <c r="Z108" s="352"/>
      <c r="AA108" s="353"/>
      <c r="AB108" s="323" t="s">
        <v>12</v>
      </c>
      <c r="AC108" s="359" t="s">
        <v>13</v>
      </c>
      <c r="AD108" s="359"/>
      <c r="AE108" s="359"/>
      <c r="AF108" s="146" t="s">
        <v>16</v>
      </c>
      <c r="AG108" s="85"/>
      <c r="AH108" s="364" t="s">
        <v>438</v>
      </c>
      <c r="AI108" s="359" t="s">
        <v>12</v>
      </c>
      <c r="AJ108" s="359" t="s">
        <v>13</v>
      </c>
      <c r="AK108" s="359"/>
      <c r="AL108" s="359"/>
      <c r="AM108" s="219" t="s">
        <v>16</v>
      </c>
    </row>
    <row r="109" spans="1:39" ht="19.899999999999999" customHeight="1">
      <c r="A109" s="354"/>
      <c r="B109" s="355"/>
      <c r="C109" s="355"/>
      <c r="D109" s="355"/>
      <c r="E109" s="355"/>
      <c r="F109" s="355"/>
      <c r="G109" s="355"/>
      <c r="H109" s="355"/>
      <c r="I109" s="355"/>
      <c r="J109" s="568"/>
      <c r="K109" s="323"/>
      <c r="L109" s="146" t="s">
        <v>17</v>
      </c>
      <c r="M109" s="146" t="s">
        <v>14</v>
      </c>
      <c r="N109" s="359" t="s">
        <v>15</v>
      </c>
      <c r="O109" s="359"/>
      <c r="P109" s="192"/>
      <c r="Q109" s="193"/>
      <c r="R109" s="354"/>
      <c r="S109" s="355"/>
      <c r="T109" s="355"/>
      <c r="U109" s="355"/>
      <c r="V109" s="355"/>
      <c r="W109" s="355"/>
      <c r="X109" s="355"/>
      <c r="Y109" s="355"/>
      <c r="Z109" s="355"/>
      <c r="AA109" s="356"/>
      <c r="AB109" s="323"/>
      <c r="AC109" s="146" t="s">
        <v>17</v>
      </c>
      <c r="AD109" s="146" t="s">
        <v>14</v>
      </c>
      <c r="AE109" s="359" t="s">
        <v>15</v>
      </c>
      <c r="AF109" s="359"/>
      <c r="AG109" s="85"/>
      <c r="AH109" s="572"/>
      <c r="AI109" s="359"/>
      <c r="AJ109" s="219" t="s">
        <v>17</v>
      </c>
      <c r="AK109" s="219" t="s">
        <v>14</v>
      </c>
      <c r="AL109" s="359" t="s">
        <v>15</v>
      </c>
      <c r="AM109" s="359"/>
    </row>
    <row r="110" spans="1:39" ht="19.899999999999999" customHeight="1">
      <c r="A110" s="202" t="str">
        <f>'様式4-1'!A110</f>
        <v>【請負費】</v>
      </c>
      <c r="B110" s="563" t="str">
        <f>'様式4-1'!B110</f>
        <v>無線LAN環境工事</v>
      </c>
      <c r="C110" s="564"/>
      <c r="D110" s="564"/>
      <c r="E110" s="564"/>
      <c r="F110" s="564"/>
      <c r="G110" s="564"/>
      <c r="H110" s="564"/>
      <c r="I110" s="564"/>
      <c r="J110" s="565"/>
      <c r="K110" s="203"/>
      <c r="L110" s="203"/>
      <c r="M110" s="203"/>
      <c r="N110" s="203"/>
      <c r="O110" s="203"/>
      <c r="P110" s="192"/>
      <c r="Q110" s="193"/>
      <c r="R110" s="202" t="str">
        <f t="shared" ref="R110:R139" si="923">A110</f>
        <v>【請負費】</v>
      </c>
      <c r="S110" s="563" t="str">
        <f t="shared" ref="S110" si="924">B110</f>
        <v>無線LAN環境工事</v>
      </c>
      <c r="T110" s="564"/>
      <c r="U110" s="564"/>
      <c r="V110" s="564"/>
      <c r="W110" s="564"/>
      <c r="X110" s="564"/>
      <c r="Y110" s="564"/>
      <c r="Z110" s="564"/>
      <c r="AA110" s="565"/>
      <c r="AB110" s="4"/>
      <c r="AC110" s="4"/>
      <c r="AD110" s="4"/>
      <c r="AE110" s="4"/>
      <c r="AF110" s="4"/>
      <c r="AG110" s="260"/>
      <c r="AH110" s="254"/>
      <c r="AI110" s="228"/>
      <c r="AJ110" s="228"/>
      <c r="AK110" s="228"/>
      <c r="AL110" s="228"/>
      <c r="AM110" s="228"/>
    </row>
    <row r="111" spans="1:39" ht="19.899999999999999" customHeight="1">
      <c r="A111" s="204">
        <f>'様式4-1'!A111</f>
        <v>2000000</v>
      </c>
      <c r="B111" s="205" t="s">
        <v>11</v>
      </c>
      <c r="C111" s="206">
        <f>'様式4-1'!C111</f>
        <v>1</v>
      </c>
      <c r="D111" s="206" t="str">
        <f>'様式4-1'!D111</f>
        <v>式</v>
      </c>
      <c r="E111" s="205" t="s">
        <v>11</v>
      </c>
      <c r="F111" s="206">
        <f>'様式4-1'!F111</f>
        <v>0</v>
      </c>
      <c r="G111" s="206">
        <f>'様式4-1'!G111</f>
        <v>0</v>
      </c>
      <c r="H111" s="205" t="s">
        <v>11</v>
      </c>
      <c r="I111" s="206">
        <f>'様式4-1'!I111</f>
        <v>0</v>
      </c>
      <c r="J111" s="206">
        <f>'様式4-1'!J111</f>
        <v>0</v>
      </c>
      <c r="K111" s="207">
        <f t="shared" ref="K111" si="925">IF(I111&gt;0,A111*C111*F111*I111,IF(F111&gt;0,A111*C111*F111,A111*C111))</f>
        <v>2000000</v>
      </c>
      <c r="L111" s="207">
        <f t="shared" ref="L111" si="926">K111-O111</f>
        <v>2000000</v>
      </c>
      <c r="M111" s="207">
        <f t="shared" ref="M111" si="927">ROUNDDOWN(L111/2,0)</f>
        <v>1000000</v>
      </c>
      <c r="N111" s="207">
        <f t="shared" ref="N111" si="928">L111-M111</f>
        <v>1000000</v>
      </c>
      <c r="O111" s="208">
        <f>'様式4-1'!O111</f>
        <v>0</v>
      </c>
      <c r="P111" s="192"/>
      <c r="Q111" s="193"/>
      <c r="R111" s="204">
        <f t="shared" si="923"/>
        <v>2000000</v>
      </c>
      <c r="S111" s="205" t="s">
        <v>11</v>
      </c>
      <c r="T111" s="206">
        <f t="shared" ref="T111" si="929">C111</f>
        <v>1</v>
      </c>
      <c r="U111" s="206" t="str">
        <f t="shared" ref="U111" si="930">D111</f>
        <v>式</v>
      </c>
      <c r="V111" s="205" t="s">
        <v>11</v>
      </c>
      <c r="W111" s="206">
        <f t="shared" ref="W111" si="931">F111</f>
        <v>0</v>
      </c>
      <c r="X111" s="206">
        <f t="shared" ref="X111" si="932">G111</f>
        <v>0</v>
      </c>
      <c r="Y111" s="205" t="s">
        <v>11</v>
      </c>
      <c r="Z111" s="206">
        <f t="shared" ref="Z111" si="933">I111</f>
        <v>0</v>
      </c>
      <c r="AA111" s="206">
        <f t="shared" ref="AA111" si="934">J111</f>
        <v>0</v>
      </c>
      <c r="AB111" s="207">
        <f t="shared" ref="AB111" si="935">IF(Z111&gt;0,R111*T111*W111*Z111,IF(W111&gt;0,R111*T111*W111,R111*T111))</f>
        <v>2000000</v>
      </c>
      <c r="AC111" s="207">
        <f t="shared" ref="AC111" si="936">AB111-AF111</f>
        <v>2000000</v>
      </c>
      <c r="AD111" s="207">
        <f t="shared" ref="AD111" si="937">ROUNDDOWN(AC111/2,0)</f>
        <v>1000000</v>
      </c>
      <c r="AE111" s="207">
        <f t="shared" ref="AE111" si="938">AC111-AD111</f>
        <v>1000000</v>
      </c>
      <c r="AF111" s="3">
        <f t="shared" ref="AF111" si="939">O111</f>
        <v>0</v>
      </c>
      <c r="AG111" s="261"/>
      <c r="AH111" s="255" t="str">
        <f>IF(AB111&gt;=1000000,"相見積書提出必要",IF(AB111&gt;=100000,"見積書提出必要",""))</f>
        <v>相見積書提出必要</v>
      </c>
      <c r="AI111" s="229">
        <f>AB111-K111</f>
        <v>0</v>
      </c>
      <c r="AJ111" s="229">
        <f t="shared" ref="AJ111" si="940">AC111-L111</f>
        <v>0</v>
      </c>
      <c r="AK111" s="229">
        <f t="shared" ref="AK111" si="941">AD111-M111</f>
        <v>0</v>
      </c>
      <c r="AL111" s="229">
        <f t="shared" ref="AL111" si="942">AE111-N111</f>
        <v>0</v>
      </c>
      <c r="AM111" s="229">
        <f t="shared" ref="AM111" si="943">AF111-O111</f>
        <v>0</v>
      </c>
    </row>
    <row r="112" spans="1:39" ht="19.899999999999999" customHeight="1">
      <c r="A112" s="202" t="str">
        <f>'様式4-1'!A112</f>
        <v>【役務費】</v>
      </c>
      <c r="B112" s="563" t="str">
        <f>'様式4-1'!B112</f>
        <v>配信プラットフォームの利用料</v>
      </c>
      <c r="C112" s="564"/>
      <c r="D112" s="564"/>
      <c r="E112" s="564"/>
      <c r="F112" s="564"/>
      <c r="G112" s="564"/>
      <c r="H112" s="564"/>
      <c r="I112" s="564"/>
      <c r="J112" s="565"/>
      <c r="K112" s="203"/>
      <c r="L112" s="203"/>
      <c r="M112" s="203"/>
      <c r="N112" s="203"/>
      <c r="O112" s="203"/>
      <c r="P112" s="192"/>
      <c r="Q112" s="193"/>
      <c r="R112" s="202" t="str">
        <f t="shared" si="923"/>
        <v>【役務費】</v>
      </c>
      <c r="S112" s="563" t="str">
        <f t="shared" ref="S112" si="944">B112</f>
        <v>配信プラットフォームの利用料</v>
      </c>
      <c r="T112" s="564"/>
      <c r="U112" s="564"/>
      <c r="V112" s="564"/>
      <c r="W112" s="564"/>
      <c r="X112" s="564"/>
      <c r="Y112" s="564"/>
      <c r="Z112" s="564"/>
      <c r="AA112" s="565"/>
      <c r="AB112" s="4"/>
      <c r="AC112" s="4"/>
      <c r="AD112" s="4"/>
      <c r="AE112" s="4"/>
      <c r="AF112" s="4"/>
      <c r="AG112" s="260"/>
      <c r="AH112" s="254"/>
      <c r="AI112" s="228"/>
      <c r="AJ112" s="228"/>
      <c r="AK112" s="228"/>
      <c r="AL112" s="228"/>
      <c r="AM112" s="228"/>
    </row>
    <row r="113" spans="1:39" ht="19.899999999999999" customHeight="1">
      <c r="A113" s="204">
        <f>'様式4-1'!A113</f>
        <v>100000</v>
      </c>
      <c r="B113" s="205" t="s">
        <v>11</v>
      </c>
      <c r="C113" s="206">
        <f>'様式4-1'!C113</f>
        <v>6</v>
      </c>
      <c r="D113" s="206" t="str">
        <f>'様式4-1'!D113</f>
        <v>月</v>
      </c>
      <c r="E113" s="205" t="s">
        <v>11</v>
      </c>
      <c r="F113" s="206">
        <f>'様式4-1'!F113</f>
        <v>0</v>
      </c>
      <c r="G113" s="206">
        <f>'様式4-1'!G113</f>
        <v>0</v>
      </c>
      <c r="H113" s="205" t="s">
        <v>11</v>
      </c>
      <c r="I113" s="206">
        <f>'様式4-1'!I113</f>
        <v>0</v>
      </c>
      <c r="J113" s="206">
        <f>'様式4-1'!J113</f>
        <v>0</v>
      </c>
      <c r="K113" s="207">
        <f t="shared" ref="K113" si="945">IF(I113&gt;0,A113*C113*F113*I113,IF(F113&gt;0,A113*C113*F113,A113*C113))</f>
        <v>600000</v>
      </c>
      <c r="L113" s="207">
        <f t="shared" ref="L113" si="946">K113-O113</f>
        <v>600000</v>
      </c>
      <c r="M113" s="207">
        <f t="shared" ref="M113" si="947">ROUNDDOWN(L113/2,0)</f>
        <v>300000</v>
      </c>
      <c r="N113" s="207">
        <f t="shared" ref="N113" si="948">L113-M113</f>
        <v>300000</v>
      </c>
      <c r="O113" s="208">
        <f>'様式4-1'!O113</f>
        <v>0</v>
      </c>
      <c r="P113" s="192"/>
      <c r="Q113" s="193"/>
      <c r="R113" s="204">
        <f t="shared" si="923"/>
        <v>100000</v>
      </c>
      <c r="S113" s="205" t="s">
        <v>11</v>
      </c>
      <c r="T113" s="206">
        <f t="shared" ref="T113" si="949">C113</f>
        <v>6</v>
      </c>
      <c r="U113" s="206" t="str">
        <f t="shared" ref="U113" si="950">D113</f>
        <v>月</v>
      </c>
      <c r="V113" s="205" t="s">
        <v>11</v>
      </c>
      <c r="W113" s="206">
        <f t="shared" ref="W113" si="951">F113</f>
        <v>0</v>
      </c>
      <c r="X113" s="206">
        <f t="shared" ref="X113" si="952">G113</f>
        <v>0</v>
      </c>
      <c r="Y113" s="205" t="s">
        <v>11</v>
      </c>
      <c r="Z113" s="206">
        <f t="shared" ref="Z113" si="953">I113</f>
        <v>0</v>
      </c>
      <c r="AA113" s="206">
        <f t="shared" ref="AA113" si="954">J113</f>
        <v>0</v>
      </c>
      <c r="AB113" s="207">
        <f t="shared" ref="AB113" si="955">IF(Z113&gt;0,R113*T113*W113*Z113,IF(W113&gt;0,R113*T113*W113,R113*T113))</f>
        <v>600000</v>
      </c>
      <c r="AC113" s="207">
        <f t="shared" ref="AC113" si="956">AB113-AF113</f>
        <v>600000</v>
      </c>
      <c r="AD113" s="207">
        <f t="shared" ref="AD113" si="957">ROUNDDOWN(AC113/2,0)</f>
        <v>300000</v>
      </c>
      <c r="AE113" s="207">
        <f t="shared" ref="AE113" si="958">AC113-AD113</f>
        <v>300000</v>
      </c>
      <c r="AF113" s="3">
        <f t="shared" ref="AF113" si="959">O113</f>
        <v>0</v>
      </c>
      <c r="AG113" s="261"/>
      <c r="AH113" s="255" t="str">
        <f>IF(AB113&gt;=1000000,"相見積書提出必要",IF(AB113&gt;=100000,"見積書提出必要",""))</f>
        <v>見積書提出必要</v>
      </c>
      <c r="AI113" s="229">
        <f t="shared" ref="AI113" si="960">AB113-K113</f>
        <v>0</v>
      </c>
      <c r="AJ113" s="229">
        <f t="shared" ref="AJ113" si="961">AC113-L113</f>
        <v>0</v>
      </c>
      <c r="AK113" s="229">
        <f t="shared" ref="AK113" si="962">AD113-M113</f>
        <v>0</v>
      </c>
      <c r="AL113" s="229">
        <f t="shared" ref="AL113" si="963">AE113-N113</f>
        <v>0</v>
      </c>
      <c r="AM113" s="229">
        <f t="shared" ref="AM113" si="964">AF113-O113</f>
        <v>0</v>
      </c>
    </row>
    <row r="114" spans="1:39" ht="19.899999999999999" hidden="1" customHeight="1">
      <c r="A114" s="202" t="str">
        <f>'様式4-1'!A114</f>
        <v>【】</v>
      </c>
      <c r="B114" s="563">
        <f>'様式4-1'!B114</f>
        <v>0</v>
      </c>
      <c r="C114" s="564"/>
      <c r="D114" s="564"/>
      <c r="E114" s="564"/>
      <c r="F114" s="564"/>
      <c r="G114" s="564"/>
      <c r="H114" s="564"/>
      <c r="I114" s="564"/>
      <c r="J114" s="565"/>
      <c r="K114" s="203"/>
      <c r="L114" s="203"/>
      <c r="M114" s="203"/>
      <c r="N114" s="203"/>
      <c r="O114" s="203"/>
      <c r="P114" s="192"/>
      <c r="Q114" s="193"/>
      <c r="R114" s="202" t="str">
        <f t="shared" si="923"/>
        <v>【】</v>
      </c>
      <c r="S114" s="563">
        <f t="shared" ref="S114" si="965">B114</f>
        <v>0</v>
      </c>
      <c r="T114" s="564"/>
      <c r="U114" s="564"/>
      <c r="V114" s="564"/>
      <c r="W114" s="564"/>
      <c r="X114" s="564"/>
      <c r="Y114" s="564"/>
      <c r="Z114" s="564"/>
      <c r="AA114" s="565"/>
      <c r="AB114" s="4"/>
      <c r="AC114" s="4"/>
      <c r="AD114" s="4"/>
      <c r="AE114" s="4"/>
      <c r="AF114" s="4"/>
      <c r="AG114" s="260"/>
      <c r="AI114" s="228"/>
      <c r="AJ114" s="228"/>
      <c r="AK114" s="228"/>
      <c r="AL114" s="228"/>
      <c r="AM114" s="228"/>
    </row>
    <row r="115" spans="1:39" ht="19.899999999999999" hidden="1" customHeight="1">
      <c r="A115" s="204">
        <f>'様式4-1'!A115</f>
        <v>0</v>
      </c>
      <c r="B115" s="205" t="s">
        <v>11</v>
      </c>
      <c r="C115" s="206">
        <f>'様式4-1'!C115</f>
        <v>0</v>
      </c>
      <c r="D115" s="206">
        <f>'様式4-1'!D115</f>
        <v>0</v>
      </c>
      <c r="E115" s="205" t="s">
        <v>11</v>
      </c>
      <c r="F115" s="206">
        <f>'様式4-1'!F115</f>
        <v>0</v>
      </c>
      <c r="G115" s="206">
        <f>'様式4-1'!G115</f>
        <v>0</v>
      </c>
      <c r="H115" s="205" t="s">
        <v>11</v>
      </c>
      <c r="I115" s="206">
        <f>'様式4-1'!I115</f>
        <v>0</v>
      </c>
      <c r="J115" s="206">
        <f>'様式4-1'!J115</f>
        <v>0</v>
      </c>
      <c r="K115" s="207">
        <f t="shared" ref="K115" si="966">IF(I115&gt;0,A115*C115*F115*I115,IF(F115&gt;0,A115*C115*F115,A115*C115))</f>
        <v>0</v>
      </c>
      <c r="L115" s="207">
        <f t="shared" ref="L115" si="967">K115-O115</f>
        <v>0</v>
      </c>
      <c r="M115" s="207">
        <f t="shared" ref="M115" si="968">ROUNDDOWN(L115/2,0)</f>
        <v>0</v>
      </c>
      <c r="N115" s="207">
        <f t="shared" ref="N115" si="969">L115-M115</f>
        <v>0</v>
      </c>
      <c r="O115" s="208">
        <f>'様式4-1'!O115</f>
        <v>0</v>
      </c>
      <c r="P115" s="192"/>
      <c r="Q115" s="193"/>
      <c r="R115" s="204">
        <f t="shared" si="923"/>
        <v>0</v>
      </c>
      <c r="S115" s="205" t="s">
        <v>11</v>
      </c>
      <c r="T115" s="206">
        <f t="shared" ref="T115" si="970">C115</f>
        <v>0</v>
      </c>
      <c r="U115" s="206">
        <f t="shared" ref="U115" si="971">D115</f>
        <v>0</v>
      </c>
      <c r="V115" s="205" t="s">
        <v>11</v>
      </c>
      <c r="W115" s="206">
        <f t="shared" ref="W115" si="972">F115</f>
        <v>0</v>
      </c>
      <c r="X115" s="206">
        <f t="shared" ref="X115" si="973">G115</f>
        <v>0</v>
      </c>
      <c r="Y115" s="205" t="s">
        <v>11</v>
      </c>
      <c r="Z115" s="206">
        <f t="shared" ref="Z115" si="974">I115</f>
        <v>0</v>
      </c>
      <c r="AA115" s="206">
        <f t="shared" ref="AA115" si="975">J115</f>
        <v>0</v>
      </c>
      <c r="AB115" s="207">
        <f t="shared" ref="AB115" si="976">IF(Z115&gt;0,R115*T115*W115*Z115,IF(W115&gt;0,R115*T115*W115,R115*T115))</f>
        <v>0</v>
      </c>
      <c r="AC115" s="207">
        <f t="shared" ref="AC115" si="977">AB115-AF115</f>
        <v>0</v>
      </c>
      <c r="AD115" s="207">
        <f t="shared" ref="AD115" si="978">ROUNDDOWN(AC115/2,0)</f>
        <v>0</v>
      </c>
      <c r="AE115" s="207">
        <f t="shared" ref="AE115" si="979">AC115-AD115</f>
        <v>0</v>
      </c>
      <c r="AF115" s="3">
        <f t="shared" ref="AF115" si="980">O115</f>
        <v>0</v>
      </c>
      <c r="AG115" s="261"/>
      <c r="AI115" s="229">
        <f t="shared" ref="AI115" si="981">AB115-K115</f>
        <v>0</v>
      </c>
      <c r="AJ115" s="229">
        <f t="shared" ref="AJ115" si="982">AC115-L115</f>
        <v>0</v>
      </c>
      <c r="AK115" s="229">
        <f t="shared" ref="AK115" si="983">AD115-M115</f>
        <v>0</v>
      </c>
      <c r="AL115" s="229">
        <f t="shared" ref="AL115" si="984">AE115-N115</f>
        <v>0</v>
      </c>
      <c r="AM115" s="229">
        <f t="shared" ref="AM115" si="985">AF115-O115</f>
        <v>0</v>
      </c>
    </row>
    <row r="116" spans="1:39" ht="19.899999999999999" hidden="1" customHeight="1">
      <c r="A116" s="202" t="str">
        <f>'様式4-1'!A116</f>
        <v>【】</v>
      </c>
      <c r="B116" s="563">
        <f>'様式4-1'!B116</f>
        <v>0</v>
      </c>
      <c r="C116" s="564"/>
      <c r="D116" s="564"/>
      <c r="E116" s="564"/>
      <c r="F116" s="564"/>
      <c r="G116" s="564"/>
      <c r="H116" s="564"/>
      <c r="I116" s="564"/>
      <c r="J116" s="565"/>
      <c r="K116" s="203"/>
      <c r="L116" s="203"/>
      <c r="M116" s="203"/>
      <c r="N116" s="203"/>
      <c r="O116" s="203"/>
      <c r="P116" s="192"/>
      <c r="Q116" s="193"/>
      <c r="R116" s="202" t="str">
        <f t="shared" si="923"/>
        <v>【】</v>
      </c>
      <c r="S116" s="563">
        <f t="shared" ref="S116" si="986">B116</f>
        <v>0</v>
      </c>
      <c r="T116" s="564"/>
      <c r="U116" s="564"/>
      <c r="V116" s="564"/>
      <c r="W116" s="564"/>
      <c r="X116" s="564"/>
      <c r="Y116" s="564"/>
      <c r="Z116" s="564"/>
      <c r="AA116" s="565"/>
      <c r="AB116" s="4"/>
      <c r="AC116" s="4"/>
      <c r="AD116" s="4"/>
      <c r="AE116" s="4"/>
      <c r="AF116" s="4"/>
      <c r="AG116" s="260"/>
      <c r="AI116" s="228"/>
      <c r="AJ116" s="228"/>
      <c r="AK116" s="228"/>
      <c r="AL116" s="228"/>
      <c r="AM116" s="228"/>
    </row>
    <row r="117" spans="1:39" ht="19.899999999999999" hidden="1" customHeight="1">
      <c r="A117" s="204">
        <f>'様式4-1'!A117</f>
        <v>0</v>
      </c>
      <c r="B117" s="205" t="s">
        <v>11</v>
      </c>
      <c r="C117" s="206">
        <f>'様式4-1'!C117</f>
        <v>0</v>
      </c>
      <c r="D117" s="206">
        <f>'様式4-1'!D117</f>
        <v>0</v>
      </c>
      <c r="E117" s="205" t="s">
        <v>11</v>
      </c>
      <c r="F117" s="206">
        <f>'様式4-1'!F117</f>
        <v>0</v>
      </c>
      <c r="G117" s="206">
        <f>'様式4-1'!G117</f>
        <v>0</v>
      </c>
      <c r="H117" s="205" t="s">
        <v>11</v>
      </c>
      <c r="I117" s="206">
        <f>'様式4-1'!I117</f>
        <v>0</v>
      </c>
      <c r="J117" s="206">
        <f>'様式4-1'!J117</f>
        <v>0</v>
      </c>
      <c r="K117" s="207">
        <f t="shared" ref="K117" si="987">IF(I117&gt;0,A117*C117*F117*I117,IF(F117&gt;0,A117*C117*F117,A117*C117))</f>
        <v>0</v>
      </c>
      <c r="L117" s="207">
        <f t="shared" ref="L117" si="988">K117-O117</f>
        <v>0</v>
      </c>
      <c r="M117" s="207">
        <f t="shared" ref="M117" si="989">ROUNDDOWN(L117/2,0)</f>
        <v>0</v>
      </c>
      <c r="N117" s="207">
        <f t="shared" ref="N117" si="990">L117-M117</f>
        <v>0</v>
      </c>
      <c r="O117" s="208">
        <f>'様式4-1'!O117</f>
        <v>0</v>
      </c>
      <c r="P117" s="192"/>
      <c r="Q117" s="193"/>
      <c r="R117" s="204">
        <f t="shared" si="923"/>
        <v>0</v>
      </c>
      <c r="S117" s="205" t="s">
        <v>11</v>
      </c>
      <c r="T117" s="206">
        <f t="shared" ref="T117" si="991">C117</f>
        <v>0</v>
      </c>
      <c r="U117" s="206">
        <f t="shared" ref="U117" si="992">D117</f>
        <v>0</v>
      </c>
      <c r="V117" s="205" t="s">
        <v>11</v>
      </c>
      <c r="W117" s="206">
        <f t="shared" ref="W117" si="993">F117</f>
        <v>0</v>
      </c>
      <c r="X117" s="206">
        <f t="shared" ref="X117" si="994">G117</f>
        <v>0</v>
      </c>
      <c r="Y117" s="205" t="s">
        <v>11</v>
      </c>
      <c r="Z117" s="206">
        <f t="shared" ref="Z117" si="995">I117</f>
        <v>0</v>
      </c>
      <c r="AA117" s="206">
        <f t="shared" ref="AA117" si="996">J117</f>
        <v>0</v>
      </c>
      <c r="AB117" s="207">
        <f t="shared" ref="AB117" si="997">IF(Z117&gt;0,R117*T117*W117*Z117,IF(W117&gt;0,R117*T117*W117,R117*T117))</f>
        <v>0</v>
      </c>
      <c r="AC117" s="207">
        <f t="shared" ref="AC117" si="998">AB117-AF117</f>
        <v>0</v>
      </c>
      <c r="AD117" s="207">
        <f t="shared" ref="AD117" si="999">ROUNDDOWN(AC117/2,0)</f>
        <v>0</v>
      </c>
      <c r="AE117" s="207">
        <f t="shared" ref="AE117" si="1000">AC117-AD117</f>
        <v>0</v>
      </c>
      <c r="AF117" s="3">
        <f t="shared" ref="AF117" si="1001">O117</f>
        <v>0</v>
      </c>
      <c r="AG117" s="261"/>
      <c r="AI117" s="229">
        <f t="shared" ref="AI117" si="1002">AB117-K117</f>
        <v>0</v>
      </c>
      <c r="AJ117" s="229">
        <f t="shared" ref="AJ117" si="1003">AC117-L117</f>
        <v>0</v>
      </c>
      <c r="AK117" s="229">
        <f t="shared" ref="AK117" si="1004">AD117-M117</f>
        <v>0</v>
      </c>
      <c r="AL117" s="229">
        <f t="shared" ref="AL117" si="1005">AE117-N117</f>
        <v>0</v>
      </c>
      <c r="AM117" s="229">
        <f t="shared" ref="AM117" si="1006">AF117-O117</f>
        <v>0</v>
      </c>
    </row>
    <row r="118" spans="1:39" ht="19.899999999999999" hidden="1" customHeight="1">
      <c r="A118" s="202" t="str">
        <f>'様式4-1'!A118</f>
        <v>【】</v>
      </c>
      <c r="B118" s="563">
        <f>'様式4-1'!B118</f>
        <v>0</v>
      </c>
      <c r="C118" s="564"/>
      <c r="D118" s="564"/>
      <c r="E118" s="564"/>
      <c r="F118" s="564"/>
      <c r="G118" s="564"/>
      <c r="H118" s="564"/>
      <c r="I118" s="564"/>
      <c r="J118" s="565"/>
      <c r="K118" s="203"/>
      <c r="L118" s="203"/>
      <c r="M118" s="203"/>
      <c r="N118" s="203"/>
      <c r="O118" s="203"/>
      <c r="P118" s="192"/>
      <c r="Q118" s="193"/>
      <c r="R118" s="202" t="str">
        <f t="shared" si="923"/>
        <v>【】</v>
      </c>
      <c r="S118" s="563">
        <f t="shared" ref="S118" si="1007">B118</f>
        <v>0</v>
      </c>
      <c r="T118" s="564"/>
      <c r="U118" s="564"/>
      <c r="V118" s="564"/>
      <c r="W118" s="564"/>
      <c r="X118" s="564"/>
      <c r="Y118" s="564"/>
      <c r="Z118" s="564"/>
      <c r="AA118" s="565"/>
      <c r="AB118" s="4"/>
      <c r="AC118" s="4"/>
      <c r="AD118" s="4"/>
      <c r="AE118" s="4"/>
      <c r="AF118" s="4"/>
      <c r="AG118" s="260"/>
      <c r="AI118" s="228"/>
      <c r="AJ118" s="228"/>
      <c r="AK118" s="228"/>
      <c r="AL118" s="228"/>
      <c r="AM118" s="228"/>
    </row>
    <row r="119" spans="1:39" ht="19.899999999999999" hidden="1" customHeight="1">
      <c r="A119" s="204">
        <f>'様式4-1'!A119</f>
        <v>0</v>
      </c>
      <c r="B119" s="205" t="s">
        <v>11</v>
      </c>
      <c r="C119" s="206">
        <f>'様式4-1'!C119</f>
        <v>0</v>
      </c>
      <c r="D119" s="206">
        <f>'様式4-1'!D119</f>
        <v>0</v>
      </c>
      <c r="E119" s="205" t="s">
        <v>11</v>
      </c>
      <c r="F119" s="206">
        <f>'様式4-1'!F119</f>
        <v>0</v>
      </c>
      <c r="G119" s="206">
        <f>'様式4-1'!G119</f>
        <v>0</v>
      </c>
      <c r="H119" s="205" t="s">
        <v>11</v>
      </c>
      <c r="I119" s="206">
        <f>'様式4-1'!I119</f>
        <v>0</v>
      </c>
      <c r="J119" s="206">
        <f>'様式4-1'!J119</f>
        <v>0</v>
      </c>
      <c r="K119" s="207">
        <f t="shared" ref="K119" si="1008">IF(I119&gt;0,A119*C119*F119*I119,IF(F119&gt;0,A119*C119*F119,A119*C119))</f>
        <v>0</v>
      </c>
      <c r="L119" s="207">
        <f t="shared" ref="L119" si="1009">K119-O119</f>
        <v>0</v>
      </c>
      <c r="M119" s="207">
        <f t="shared" ref="M119" si="1010">ROUNDDOWN(L119/2,0)</f>
        <v>0</v>
      </c>
      <c r="N119" s="207">
        <f t="shared" ref="N119" si="1011">L119-M119</f>
        <v>0</v>
      </c>
      <c r="O119" s="208">
        <f>'様式4-1'!O119</f>
        <v>0</v>
      </c>
      <c r="P119" s="192"/>
      <c r="Q119" s="193"/>
      <c r="R119" s="204">
        <f t="shared" si="923"/>
        <v>0</v>
      </c>
      <c r="S119" s="205" t="s">
        <v>11</v>
      </c>
      <c r="T119" s="206">
        <f t="shared" ref="T119" si="1012">C119</f>
        <v>0</v>
      </c>
      <c r="U119" s="206">
        <f t="shared" ref="U119" si="1013">D119</f>
        <v>0</v>
      </c>
      <c r="V119" s="205" t="s">
        <v>11</v>
      </c>
      <c r="W119" s="206">
        <f t="shared" ref="W119" si="1014">F119</f>
        <v>0</v>
      </c>
      <c r="X119" s="206">
        <f t="shared" ref="X119" si="1015">G119</f>
        <v>0</v>
      </c>
      <c r="Y119" s="205" t="s">
        <v>11</v>
      </c>
      <c r="Z119" s="206">
        <f t="shared" ref="Z119" si="1016">I119</f>
        <v>0</v>
      </c>
      <c r="AA119" s="206">
        <f t="shared" ref="AA119" si="1017">J119</f>
        <v>0</v>
      </c>
      <c r="AB119" s="207">
        <f t="shared" ref="AB119" si="1018">IF(Z119&gt;0,R119*T119*W119*Z119,IF(W119&gt;0,R119*T119*W119,R119*T119))</f>
        <v>0</v>
      </c>
      <c r="AC119" s="207">
        <f t="shared" ref="AC119" si="1019">AB119-AF119</f>
        <v>0</v>
      </c>
      <c r="AD119" s="207">
        <f t="shared" ref="AD119" si="1020">ROUNDDOWN(AC119/2,0)</f>
        <v>0</v>
      </c>
      <c r="AE119" s="207">
        <f t="shared" ref="AE119" si="1021">AC119-AD119</f>
        <v>0</v>
      </c>
      <c r="AF119" s="3">
        <f t="shared" ref="AF119" si="1022">O119</f>
        <v>0</v>
      </c>
      <c r="AG119" s="261"/>
      <c r="AI119" s="229">
        <f t="shared" ref="AI119" si="1023">AB119-K119</f>
        <v>0</v>
      </c>
      <c r="AJ119" s="229">
        <f t="shared" ref="AJ119" si="1024">AC119-L119</f>
        <v>0</v>
      </c>
      <c r="AK119" s="229">
        <f t="shared" ref="AK119" si="1025">AD119-M119</f>
        <v>0</v>
      </c>
      <c r="AL119" s="229">
        <f t="shared" ref="AL119" si="1026">AE119-N119</f>
        <v>0</v>
      </c>
      <c r="AM119" s="229">
        <f t="shared" ref="AM119" si="1027">AF119-O119</f>
        <v>0</v>
      </c>
    </row>
    <row r="120" spans="1:39" ht="19.899999999999999" hidden="1" customHeight="1">
      <c r="A120" s="202" t="str">
        <f>'様式4-1'!A120</f>
        <v>【】</v>
      </c>
      <c r="B120" s="563">
        <f>'様式4-1'!B120</f>
        <v>0</v>
      </c>
      <c r="C120" s="564"/>
      <c r="D120" s="564"/>
      <c r="E120" s="564"/>
      <c r="F120" s="564"/>
      <c r="G120" s="564"/>
      <c r="H120" s="564"/>
      <c r="I120" s="564"/>
      <c r="J120" s="565"/>
      <c r="K120" s="203"/>
      <c r="L120" s="203"/>
      <c r="M120" s="203"/>
      <c r="N120" s="203"/>
      <c r="O120" s="203"/>
      <c r="P120" s="192"/>
      <c r="Q120" s="193"/>
      <c r="R120" s="202" t="str">
        <f t="shared" si="923"/>
        <v>【】</v>
      </c>
      <c r="S120" s="563">
        <f t="shared" ref="S120" si="1028">B120</f>
        <v>0</v>
      </c>
      <c r="T120" s="564"/>
      <c r="U120" s="564"/>
      <c r="V120" s="564"/>
      <c r="W120" s="564"/>
      <c r="X120" s="564"/>
      <c r="Y120" s="564"/>
      <c r="Z120" s="564"/>
      <c r="AA120" s="565"/>
      <c r="AB120" s="4"/>
      <c r="AC120" s="4"/>
      <c r="AD120" s="4"/>
      <c r="AE120" s="4"/>
      <c r="AF120" s="4"/>
      <c r="AG120" s="260"/>
      <c r="AI120" s="228"/>
      <c r="AJ120" s="228"/>
      <c r="AK120" s="228"/>
      <c r="AL120" s="228"/>
      <c r="AM120" s="228"/>
    </row>
    <row r="121" spans="1:39" ht="19.899999999999999" hidden="1" customHeight="1">
      <c r="A121" s="204">
        <f>'様式4-1'!A121</f>
        <v>0</v>
      </c>
      <c r="B121" s="205" t="s">
        <v>11</v>
      </c>
      <c r="C121" s="206">
        <f>'様式4-1'!C121</f>
        <v>0</v>
      </c>
      <c r="D121" s="206">
        <f>'様式4-1'!D121</f>
        <v>0</v>
      </c>
      <c r="E121" s="205" t="s">
        <v>11</v>
      </c>
      <c r="F121" s="206">
        <f>'様式4-1'!F121</f>
        <v>0</v>
      </c>
      <c r="G121" s="206">
        <f>'様式4-1'!G121</f>
        <v>0</v>
      </c>
      <c r="H121" s="205" t="s">
        <v>11</v>
      </c>
      <c r="I121" s="206">
        <f>'様式4-1'!I121</f>
        <v>0</v>
      </c>
      <c r="J121" s="206">
        <f>'様式4-1'!J121</f>
        <v>0</v>
      </c>
      <c r="K121" s="207">
        <f t="shared" ref="K121" si="1029">IF(I121&gt;0,A121*C121*F121*I121,IF(F121&gt;0,A121*C121*F121,A121*C121))</f>
        <v>0</v>
      </c>
      <c r="L121" s="207">
        <f t="shared" ref="L121" si="1030">K121-O121</f>
        <v>0</v>
      </c>
      <c r="M121" s="207">
        <f t="shared" ref="M121" si="1031">ROUNDDOWN(L121/2,0)</f>
        <v>0</v>
      </c>
      <c r="N121" s="207">
        <f t="shared" ref="N121" si="1032">L121-M121</f>
        <v>0</v>
      </c>
      <c r="O121" s="208">
        <f>'様式4-1'!O121</f>
        <v>0</v>
      </c>
      <c r="P121" s="192"/>
      <c r="Q121" s="193"/>
      <c r="R121" s="204">
        <f t="shared" si="923"/>
        <v>0</v>
      </c>
      <c r="S121" s="205" t="s">
        <v>11</v>
      </c>
      <c r="T121" s="206">
        <f t="shared" ref="T121" si="1033">C121</f>
        <v>0</v>
      </c>
      <c r="U121" s="206">
        <f t="shared" ref="U121" si="1034">D121</f>
        <v>0</v>
      </c>
      <c r="V121" s="205" t="s">
        <v>11</v>
      </c>
      <c r="W121" s="206">
        <f t="shared" ref="W121" si="1035">F121</f>
        <v>0</v>
      </c>
      <c r="X121" s="206">
        <f t="shared" ref="X121" si="1036">G121</f>
        <v>0</v>
      </c>
      <c r="Y121" s="205" t="s">
        <v>11</v>
      </c>
      <c r="Z121" s="206">
        <f t="shared" ref="Z121" si="1037">I121</f>
        <v>0</v>
      </c>
      <c r="AA121" s="206">
        <f t="shared" ref="AA121" si="1038">J121</f>
        <v>0</v>
      </c>
      <c r="AB121" s="207">
        <f t="shared" ref="AB121" si="1039">IF(Z121&gt;0,R121*T121*W121*Z121,IF(W121&gt;0,R121*T121*W121,R121*T121))</f>
        <v>0</v>
      </c>
      <c r="AC121" s="207">
        <f t="shared" ref="AC121" si="1040">AB121-AF121</f>
        <v>0</v>
      </c>
      <c r="AD121" s="207">
        <f t="shared" ref="AD121" si="1041">ROUNDDOWN(AC121/2,0)</f>
        <v>0</v>
      </c>
      <c r="AE121" s="207">
        <f t="shared" ref="AE121" si="1042">AC121-AD121</f>
        <v>0</v>
      </c>
      <c r="AF121" s="3">
        <f t="shared" ref="AF121" si="1043">O121</f>
        <v>0</v>
      </c>
      <c r="AG121" s="261"/>
      <c r="AI121" s="229">
        <f t="shared" ref="AI121" si="1044">AB121-K121</f>
        <v>0</v>
      </c>
      <c r="AJ121" s="229">
        <f t="shared" ref="AJ121" si="1045">AC121-L121</f>
        <v>0</v>
      </c>
      <c r="AK121" s="229">
        <f t="shared" ref="AK121" si="1046">AD121-M121</f>
        <v>0</v>
      </c>
      <c r="AL121" s="229">
        <f t="shared" ref="AL121" si="1047">AE121-N121</f>
        <v>0</v>
      </c>
      <c r="AM121" s="229">
        <f t="shared" ref="AM121" si="1048">AF121-O121</f>
        <v>0</v>
      </c>
    </row>
    <row r="122" spans="1:39" ht="19.899999999999999" hidden="1" customHeight="1">
      <c r="A122" s="202" t="str">
        <f>'様式4-1'!A122</f>
        <v>【】</v>
      </c>
      <c r="B122" s="563">
        <f>'様式4-1'!B122</f>
        <v>0</v>
      </c>
      <c r="C122" s="564"/>
      <c r="D122" s="564"/>
      <c r="E122" s="564"/>
      <c r="F122" s="564"/>
      <c r="G122" s="564"/>
      <c r="H122" s="564"/>
      <c r="I122" s="564"/>
      <c r="J122" s="565"/>
      <c r="K122" s="203"/>
      <c r="L122" s="203"/>
      <c r="M122" s="203"/>
      <c r="N122" s="203"/>
      <c r="O122" s="203"/>
      <c r="P122" s="192"/>
      <c r="Q122" s="193"/>
      <c r="R122" s="202" t="str">
        <f t="shared" si="923"/>
        <v>【】</v>
      </c>
      <c r="S122" s="563">
        <f t="shared" ref="S122" si="1049">B122</f>
        <v>0</v>
      </c>
      <c r="T122" s="564"/>
      <c r="U122" s="564"/>
      <c r="V122" s="564"/>
      <c r="W122" s="564"/>
      <c r="X122" s="564"/>
      <c r="Y122" s="564"/>
      <c r="Z122" s="564"/>
      <c r="AA122" s="565"/>
      <c r="AB122" s="4"/>
      <c r="AC122" s="4"/>
      <c r="AD122" s="4"/>
      <c r="AE122" s="4"/>
      <c r="AF122" s="4"/>
      <c r="AG122" s="260"/>
      <c r="AI122" s="228"/>
      <c r="AJ122" s="228"/>
      <c r="AK122" s="228"/>
      <c r="AL122" s="228"/>
      <c r="AM122" s="228"/>
    </row>
    <row r="123" spans="1:39" ht="19.899999999999999" hidden="1" customHeight="1">
      <c r="A123" s="204">
        <f>'様式4-1'!A123</f>
        <v>0</v>
      </c>
      <c r="B123" s="205" t="s">
        <v>11</v>
      </c>
      <c r="C123" s="206">
        <f>'様式4-1'!C123</f>
        <v>0</v>
      </c>
      <c r="D123" s="206">
        <f>'様式4-1'!D123</f>
        <v>0</v>
      </c>
      <c r="E123" s="205" t="s">
        <v>11</v>
      </c>
      <c r="F123" s="206">
        <f>'様式4-1'!F123</f>
        <v>0</v>
      </c>
      <c r="G123" s="206">
        <f>'様式4-1'!G123</f>
        <v>0</v>
      </c>
      <c r="H123" s="205" t="s">
        <v>11</v>
      </c>
      <c r="I123" s="206">
        <f>'様式4-1'!I123</f>
        <v>0</v>
      </c>
      <c r="J123" s="206">
        <f>'様式4-1'!J123</f>
        <v>0</v>
      </c>
      <c r="K123" s="207">
        <f t="shared" ref="K123" si="1050">IF(I123&gt;0,A123*C123*F123*I123,IF(F123&gt;0,A123*C123*F123,A123*C123))</f>
        <v>0</v>
      </c>
      <c r="L123" s="207">
        <f t="shared" ref="L123" si="1051">K123-O123</f>
        <v>0</v>
      </c>
      <c r="M123" s="207">
        <f t="shared" ref="M123" si="1052">ROUNDDOWN(L123/2,0)</f>
        <v>0</v>
      </c>
      <c r="N123" s="207">
        <f t="shared" ref="N123" si="1053">L123-M123</f>
        <v>0</v>
      </c>
      <c r="O123" s="208">
        <f>'様式4-1'!O123</f>
        <v>0</v>
      </c>
      <c r="P123" s="192"/>
      <c r="Q123" s="193"/>
      <c r="R123" s="204">
        <f t="shared" si="923"/>
        <v>0</v>
      </c>
      <c r="S123" s="205" t="s">
        <v>11</v>
      </c>
      <c r="T123" s="206">
        <f t="shared" ref="T123" si="1054">C123</f>
        <v>0</v>
      </c>
      <c r="U123" s="206">
        <f t="shared" ref="U123" si="1055">D123</f>
        <v>0</v>
      </c>
      <c r="V123" s="205" t="s">
        <v>11</v>
      </c>
      <c r="W123" s="206">
        <f t="shared" ref="W123" si="1056">F123</f>
        <v>0</v>
      </c>
      <c r="X123" s="206">
        <f t="shared" ref="X123" si="1057">G123</f>
        <v>0</v>
      </c>
      <c r="Y123" s="205" t="s">
        <v>11</v>
      </c>
      <c r="Z123" s="206">
        <f t="shared" ref="Z123" si="1058">I123</f>
        <v>0</v>
      </c>
      <c r="AA123" s="206">
        <f t="shared" ref="AA123" si="1059">J123</f>
        <v>0</v>
      </c>
      <c r="AB123" s="207">
        <f t="shared" ref="AB123" si="1060">IF(Z123&gt;0,R123*T123*W123*Z123,IF(W123&gt;0,R123*T123*W123,R123*T123))</f>
        <v>0</v>
      </c>
      <c r="AC123" s="207">
        <f t="shared" ref="AC123" si="1061">AB123-AF123</f>
        <v>0</v>
      </c>
      <c r="AD123" s="207">
        <f t="shared" ref="AD123" si="1062">ROUNDDOWN(AC123/2,0)</f>
        <v>0</v>
      </c>
      <c r="AE123" s="207">
        <f t="shared" ref="AE123" si="1063">AC123-AD123</f>
        <v>0</v>
      </c>
      <c r="AF123" s="3">
        <f t="shared" ref="AF123" si="1064">O123</f>
        <v>0</v>
      </c>
      <c r="AG123" s="261"/>
      <c r="AI123" s="229">
        <f t="shared" ref="AI123" si="1065">AB123-K123</f>
        <v>0</v>
      </c>
      <c r="AJ123" s="229">
        <f t="shared" ref="AJ123" si="1066">AC123-L123</f>
        <v>0</v>
      </c>
      <c r="AK123" s="229">
        <f t="shared" ref="AK123" si="1067">AD123-M123</f>
        <v>0</v>
      </c>
      <c r="AL123" s="229">
        <f t="shared" ref="AL123" si="1068">AE123-N123</f>
        <v>0</v>
      </c>
      <c r="AM123" s="229">
        <f t="shared" ref="AM123" si="1069">AF123-O123</f>
        <v>0</v>
      </c>
    </row>
    <row r="124" spans="1:39" ht="19.899999999999999" hidden="1" customHeight="1">
      <c r="A124" s="202" t="str">
        <f>'様式4-1'!A124</f>
        <v>【】</v>
      </c>
      <c r="B124" s="563">
        <f>'様式4-1'!B124</f>
        <v>0</v>
      </c>
      <c r="C124" s="564"/>
      <c r="D124" s="564"/>
      <c r="E124" s="564"/>
      <c r="F124" s="564"/>
      <c r="G124" s="564"/>
      <c r="H124" s="564"/>
      <c r="I124" s="564"/>
      <c r="J124" s="565"/>
      <c r="K124" s="203"/>
      <c r="L124" s="203"/>
      <c r="M124" s="203"/>
      <c r="N124" s="203"/>
      <c r="O124" s="203"/>
      <c r="P124" s="192"/>
      <c r="Q124" s="193"/>
      <c r="R124" s="202" t="str">
        <f t="shared" si="923"/>
        <v>【】</v>
      </c>
      <c r="S124" s="563">
        <f t="shared" ref="S124" si="1070">B124</f>
        <v>0</v>
      </c>
      <c r="T124" s="564"/>
      <c r="U124" s="564"/>
      <c r="V124" s="564"/>
      <c r="W124" s="564"/>
      <c r="X124" s="564"/>
      <c r="Y124" s="564"/>
      <c r="Z124" s="564"/>
      <c r="AA124" s="565"/>
      <c r="AB124" s="4"/>
      <c r="AC124" s="4"/>
      <c r="AD124" s="4"/>
      <c r="AE124" s="4"/>
      <c r="AF124" s="4"/>
      <c r="AG124" s="260"/>
      <c r="AI124" s="228"/>
      <c r="AJ124" s="228"/>
      <c r="AK124" s="228"/>
      <c r="AL124" s="228"/>
      <c r="AM124" s="228"/>
    </row>
    <row r="125" spans="1:39" ht="19.899999999999999" hidden="1" customHeight="1">
      <c r="A125" s="204">
        <f>'様式4-1'!A125</f>
        <v>0</v>
      </c>
      <c r="B125" s="205" t="s">
        <v>11</v>
      </c>
      <c r="C125" s="206">
        <f>'様式4-1'!C125</f>
        <v>0</v>
      </c>
      <c r="D125" s="206">
        <f>'様式4-1'!D125</f>
        <v>0</v>
      </c>
      <c r="E125" s="205" t="s">
        <v>11</v>
      </c>
      <c r="F125" s="206">
        <f>'様式4-1'!F125</f>
        <v>0</v>
      </c>
      <c r="G125" s="206">
        <f>'様式4-1'!G125</f>
        <v>0</v>
      </c>
      <c r="H125" s="205" t="s">
        <v>11</v>
      </c>
      <c r="I125" s="206">
        <f>'様式4-1'!I125</f>
        <v>0</v>
      </c>
      <c r="J125" s="206">
        <f>'様式4-1'!J125</f>
        <v>0</v>
      </c>
      <c r="K125" s="207">
        <f t="shared" ref="K125" si="1071">IF(I125&gt;0,A125*C125*F125*I125,IF(F125&gt;0,A125*C125*F125,A125*C125))</f>
        <v>0</v>
      </c>
      <c r="L125" s="207">
        <f t="shared" ref="L125" si="1072">K125-O125</f>
        <v>0</v>
      </c>
      <c r="M125" s="207">
        <f t="shared" ref="M125" si="1073">ROUNDDOWN(L125/2,0)</f>
        <v>0</v>
      </c>
      <c r="N125" s="207">
        <f t="shared" ref="N125" si="1074">L125-M125</f>
        <v>0</v>
      </c>
      <c r="O125" s="208">
        <f>'様式4-1'!O125</f>
        <v>0</v>
      </c>
      <c r="P125" s="192"/>
      <c r="Q125" s="193"/>
      <c r="R125" s="204">
        <f t="shared" si="923"/>
        <v>0</v>
      </c>
      <c r="S125" s="205" t="s">
        <v>11</v>
      </c>
      <c r="T125" s="206">
        <f t="shared" ref="T125" si="1075">C125</f>
        <v>0</v>
      </c>
      <c r="U125" s="206">
        <f t="shared" ref="U125" si="1076">D125</f>
        <v>0</v>
      </c>
      <c r="V125" s="205" t="s">
        <v>11</v>
      </c>
      <c r="W125" s="206">
        <f t="shared" ref="W125" si="1077">F125</f>
        <v>0</v>
      </c>
      <c r="X125" s="206">
        <f t="shared" ref="X125" si="1078">G125</f>
        <v>0</v>
      </c>
      <c r="Y125" s="205" t="s">
        <v>11</v>
      </c>
      <c r="Z125" s="206">
        <f t="shared" ref="Z125" si="1079">I125</f>
        <v>0</v>
      </c>
      <c r="AA125" s="206">
        <f t="shared" ref="AA125" si="1080">J125</f>
        <v>0</v>
      </c>
      <c r="AB125" s="207">
        <f t="shared" ref="AB125" si="1081">IF(Z125&gt;0,R125*T125*W125*Z125,IF(W125&gt;0,R125*T125*W125,R125*T125))</f>
        <v>0</v>
      </c>
      <c r="AC125" s="207">
        <f t="shared" ref="AC125" si="1082">AB125-AF125</f>
        <v>0</v>
      </c>
      <c r="AD125" s="207">
        <f t="shared" ref="AD125" si="1083">ROUNDDOWN(AC125/2,0)</f>
        <v>0</v>
      </c>
      <c r="AE125" s="207">
        <f t="shared" ref="AE125" si="1084">AC125-AD125</f>
        <v>0</v>
      </c>
      <c r="AF125" s="3">
        <f t="shared" ref="AF125" si="1085">O125</f>
        <v>0</v>
      </c>
      <c r="AG125" s="261"/>
      <c r="AI125" s="229">
        <f t="shared" ref="AI125" si="1086">AB125-K125</f>
        <v>0</v>
      </c>
      <c r="AJ125" s="229">
        <f t="shared" ref="AJ125" si="1087">AC125-L125</f>
        <v>0</v>
      </c>
      <c r="AK125" s="229">
        <f t="shared" ref="AK125" si="1088">AD125-M125</f>
        <v>0</v>
      </c>
      <c r="AL125" s="229">
        <f t="shared" ref="AL125" si="1089">AE125-N125</f>
        <v>0</v>
      </c>
      <c r="AM125" s="229">
        <f t="shared" ref="AM125" si="1090">AF125-O125</f>
        <v>0</v>
      </c>
    </row>
    <row r="126" spans="1:39" ht="19.899999999999999" hidden="1" customHeight="1">
      <c r="A126" s="202" t="str">
        <f>'様式4-1'!A126</f>
        <v>【】</v>
      </c>
      <c r="B126" s="563">
        <f>'様式4-1'!B126</f>
        <v>0</v>
      </c>
      <c r="C126" s="564"/>
      <c r="D126" s="564"/>
      <c r="E126" s="564"/>
      <c r="F126" s="564"/>
      <c r="G126" s="564"/>
      <c r="H126" s="564"/>
      <c r="I126" s="564"/>
      <c r="J126" s="565"/>
      <c r="K126" s="203"/>
      <c r="L126" s="203"/>
      <c r="M126" s="203"/>
      <c r="N126" s="203"/>
      <c r="O126" s="203"/>
      <c r="P126" s="192"/>
      <c r="Q126" s="193"/>
      <c r="R126" s="202" t="str">
        <f t="shared" si="923"/>
        <v>【】</v>
      </c>
      <c r="S126" s="563">
        <f t="shared" ref="S126" si="1091">B126</f>
        <v>0</v>
      </c>
      <c r="T126" s="564"/>
      <c r="U126" s="564"/>
      <c r="V126" s="564"/>
      <c r="W126" s="564"/>
      <c r="X126" s="564"/>
      <c r="Y126" s="564"/>
      <c r="Z126" s="564"/>
      <c r="AA126" s="565"/>
      <c r="AB126" s="4"/>
      <c r="AC126" s="4"/>
      <c r="AD126" s="4"/>
      <c r="AE126" s="4"/>
      <c r="AF126" s="4"/>
      <c r="AG126" s="260"/>
      <c r="AI126" s="228"/>
      <c r="AJ126" s="228"/>
      <c r="AK126" s="228"/>
      <c r="AL126" s="228"/>
      <c r="AM126" s="228"/>
    </row>
    <row r="127" spans="1:39" ht="19.899999999999999" hidden="1" customHeight="1">
      <c r="A127" s="204">
        <f>'様式4-1'!A127</f>
        <v>0</v>
      </c>
      <c r="B127" s="205" t="s">
        <v>11</v>
      </c>
      <c r="C127" s="206">
        <f>'様式4-1'!C127</f>
        <v>0</v>
      </c>
      <c r="D127" s="206">
        <f>'様式4-1'!D127</f>
        <v>0</v>
      </c>
      <c r="E127" s="205" t="s">
        <v>11</v>
      </c>
      <c r="F127" s="206">
        <f>'様式4-1'!F127</f>
        <v>0</v>
      </c>
      <c r="G127" s="206">
        <f>'様式4-1'!G127</f>
        <v>0</v>
      </c>
      <c r="H127" s="205" t="s">
        <v>11</v>
      </c>
      <c r="I127" s="206">
        <f>'様式4-1'!I127</f>
        <v>0</v>
      </c>
      <c r="J127" s="206">
        <f>'様式4-1'!J127</f>
        <v>0</v>
      </c>
      <c r="K127" s="207">
        <f t="shared" ref="K127" si="1092">IF(I127&gt;0,A127*C127*F127*I127,IF(F127&gt;0,A127*C127*F127,A127*C127))</f>
        <v>0</v>
      </c>
      <c r="L127" s="207">
        <f t="shared" ref="L127" si="1093">K127-O127</f>
        <v>0</v>
      </c>
      <c r="M127" s="207">
        <f t="shared" ref="M127" si="1094">ROUNDDOWN(L127/2,0)</f>
        <v>0</v>
      </c>
      <c r="N127" s="207">
        <f t="shared" ref="N127" si="1095">L127-M127</f>
        <v>0</v>
      </c>
      <c r="O127" s="208">
        <f>'様式4-1'!O127</f>
        <v>0</v>
      </c>
      <c r="P127" s="192"/>
      <c r="Q127" s="193"/>
      <c r="R127" s="204">
        <f t="shared" si="923"/>
        <v>0</v>
      </c>
      <c r="S127" s="205" t="s">
        <v>11</v>
      </c>
      <c r="T127" s="206">
        <f t="shared" ref="T127" si="1096">C127</f>
        <v>0</v>
      </c>
      <c r="U127" s="206">
        <f t="shared" ref="U127" si="1097">D127</f>
        <v>0</v>
      </c>
      <c r="V127" s="205" t="s">
        <v>11</v>
      </c>
      <c r="W127" s="206">
        <f t="shared" ref="W127" si="1098">F127</f>
        <v>0</v>
      </c>
      <c r="X127" s="206">
        <f t="shared" ref="X127" si="1099">G127</f>
        <v>0</v>
      </c>
      <c r="Y127" s="205" t="s">
        <v>11</v>
      </c>
      <c r="Z127" s="206">
        <f t="shared" ref="Z127" si="1100">I127</f>
        <v>0</v>
      </c>
      <c r="AA127" s="206">
        <f t="shared" ref="AA127" si="1101">J127</f>
        <v>0</v>
      </c>
      <c r="AB127" s="207">
        <f t="shared" ref="AB127" si="1102">IF(Z127&gt;0,R127*T127*W127*Z127,IF(W127&gt;0,R127*T127*W127,R127*T127))</f>
        <v>0</v>
      </c>
      <c r="AC127" s="207">
        <f t="shared" ref="AC127" si="1103">AB127-AF127</f>
        <v>0</v>
      </c>
      <c r="AD127" s="207">
        <f t="shared" ref="AD127" si="1104">ROUNDDOWN(AC127/2,0)</f>
        <v>0</v>
      </c>
      <c r="AE127" s="207">
        <f t="shared" ref="AE127" si="1105">AC127-AD127</f>
        <v>0</v>
      </c>
      <c r="AF127" s="3">
        <f t="shared" ref="AF127" si="1106">O127</f>
        <v>0</v>
      </c>
      <c r="AG127" s="261"/>
      <c r="AI127" s="229">
        <f t="shared" ref="AI127" si="1107">AB127-K127</f>
        <v>0</v>
      </c>
      <c r="AJ127" s="229">
        <f t="shared" ref="AJ127" si="1108">AC127-L127</f>
        <v>0</v>
      </c>
      <c r="AK127" s="229">
        <f t="shared" ref="AK127" si="1109">AD127-M127</f>
        <v>0</v>
      </c>
      <c r="AL127" s="229">
        <f t="shared" ref="AL127" si="1110">AE127-N127</f>
        <v>0</v>
      </c>
      <c r="AM127" s="229">
        <f t="shared" ref="AM127" si="1111">AF127-O127</f>
        <v>0</v>
      </c>
    </row>
    <row r="128" spans="1:39" ht="19.899999999999999" hidden="1" customHeight="1">
      <c r="A128" s="202" t="str">
        <f>'様式4-1'!A128</f>
        <v>【】</v>
      </c>
      <c r="B128" s="563">
        <f>'様式4-1'!B128</f>
        <v>0</v>
      </c>
      <c r="C128" s="564"/>
      <c r="D128" s="564"/>
      <c r="E128" s="564"/>
      <c r="F128" s="564"/>
      <c r="G128" s="564"/>
      <c r="H128" s="564"/>
      <c r="I128" s="564"/>
      <c r="J128" s="565"/>
      <c r="K128" s="203"/>
      <c r="L128" s="203"/>
      <c r="M128" s="203"/>
      <c r="N128" s="203"/>
      <c r="O128" s="203"/>
      <c r="P128" s="192"/>
      <c r="Q128" s="193"/>
      <c r="R128" s="202" t="str">
        <f t="shared" si="923"/>
        <v>【】</v>
      </c>
      <c r="S128" s="563">
        <f t="shared" ref="S128" si="1112">B128</f>
        <v>0</v>
      </c>
      <c r="T128" s="564"/>
      <c r="U128" s="564"/>
      <c r="V128" s="564"/>
      <c r="W128" s="564"/>
      <c r="X128" s="564"/>
      <c r="Y128" s="564"/>
      <c r="Z128" s="564"/>
      <c r="AA128" s="565"/>
      <c r="AB128" s="4"/>
      <c r="AC128" s="4"/>
      <c r="AD128" s="4"/>
      <c r="AE128" s="4"/>
      <c r="AF128" s="4"/>
      <c r="AG128" s="260"/>
      <c r="AI128" s="228"/>
      <c r="AJ128" s="228"/>
      <c r="AK128" s="228"/>
      <c r="AL128" s="228"/>
      <c r="AM128" s="228"/>
    </row>
    <row r="129" spans="1:39" ht="19.899999999999999" hidden="1" customHeight="1">
      <c r="A129" s="204">
        <f>'様式4-1'!A129</f>
        <v>0</v>
      </c>
      <c r="B129" s="205" t="s">
        <v>11</v>
      </c>
      <c r="C129" s="206">
        <f>'様式4-1'!C129</f>
        <v>0</v>
      </c>
      <c r="D129" s="206">
        <f>'様式4-1'!D129</f>
        <v>0</v>
      </c>
      <c r="E129" s="205" t="s">
        <v>11</v>
      </c>
      <c r="F129" s="206">
        <f>'様式4-1'!F129</f>
        <v>0</v>
      </c>
      <c r="G129" s="206">
        <f>'様式4-1'!G129</f>
        <v>0</v>
      </c>
      <c r="H129" s="205" t="s">
        <v>11</v>
      </c>
      <c r="I129" s="206">
        <f>'様式4-1'!I129</f>
        <v>0</v>
      </c>
      <c r="J129" s="206">
        <f>'様式4-1'!J129</f>
        <v>0</v>
      </c>
      <c r="K129" s="207">
        <f t="shared" ref="K129" si="1113">IF(I129&gt;0,A129*C129*F129*I129,IF(F129&gt;0,A129*C129*F129,A129*C129))</f>
        <v>0</v>
      </c>
      <c r="L129" s="207">
        <f t="shared" ref="L129" si="1114">K129-O129</f>
        <v>0</v>
      </c>
      <c r="M129" s="207">
        <f t="shared" ref="M129" si="1115">ROUNDDOWN(L129/2,0)</f>
        <v>0</v>
      </c>
      <c r="N129" s="207">
        <f t="shared" ref="N129" si="1116">L129-M129</f>
        <v>0</v>
      </c>
      <c r="O129" s="208">
        <f>'様式4-1'!O129</f>
        <v>0</v>
      </c>
      <c r="P129" s="192"/>
      <c r="Q129" s="193"/>
      <c r="R129" s="204">
        <f t="shared" si="923"/>
        <v>0</v>
      </c>
      <c r="S129" s="205" t="s">
        <v>11</v>
      </c>
      <c r="T129" s="206">
        <f t="shared" ref="T129" si="1117">C129</f>
        <v>0</v>
      </c>
      <c r="U129" s="206">
        <f t="shared" ref="U129" si="1118">D129</f>
        <v>0</v>
      </c>
      <c r="V129" s="205" t="s">
        <v>11</v>
      </c>
      <c r="W129" s="206">
        <f t="shared" ref="W129" si="1119">F129</f>
        <v>0</v>
      </c>
      <c r="X129" s="206">
        <f t="shared" ref="X129" si="1120">G129</f>
        <v>0</v>
      </c>
      <c r="Y129" s="205" t="s">
        <v>11</v>
      </c>
      <c r="Z129" s="206">
        <f t="shared" ref="Z129" si="1121">I129</f>
        <v>0</v>
      </c>
      <c r="AA129" s="206">
        <f t="shared" ref="AA129" si="1122">J129</f>
        <v>0</v>
      </c>
      <c r="AB129" s="207">
        <f t="shared" ref="AB129" si="1123">IF(Z129&gt;0,R129*T129*W129*Z129,IF(W129&gt;0,R129*T129*W129,R129*T129))</f>
        <v>0</v>
      </c>
      <c r="AC129" s="207">
        <f t="shared" ref="AC129" si="1124">AB129-AF129</f>
        <v>0</v>
      </c>
      <c r="AD129" s="207">
        <f t="shared" ref="AD129" si="1125">ROUNDDOWN(AC129/2,0)</f>
        <v>0</v>
      </c>
      <c r="AE129" s="207">
        <f t="shared" ref="AE129" si="1126">AC129-AD129</f>
        <v>0</v>
      </c>
      <c r="AF129" s="3">
        <f t="shared" ref="AF129" si="1127">O129</f>
        <v>0</v>
      </c>
      <c r="AG129" s="261"/>
      <c r="AI129" s="229">
        <f t="shared" ref="AI129" si="1128">AB129-K129</f>
        <v>0</v>
      </c>
      <c r="AJ129" s="229">
        <f t="shared" ref="AJ129" si="1129">AC129-L129</f>
        <v>0</v>
      </c>
      <c r="AK129" s="229">
        <f t="shared" ref="AK129" si="1130">AD129-M129</f>
        <v>0</v>
      </c>
      <c r="AL129" s="229">
        <f t="shared" ref="AL129" si="1131">AE129-N129</f>
        <v>0</v>
      </c>
      <c r="AM129" s="229">
        <f t="shared" ref="AM129" si="1132">AF129-O129</f>
        <v>0</v>
      </c>
    </row>
    <row r="130" spans="1:39" ht="19.899999999999999" hidden="1" customHeight="1">
      <c r="A130" s="202" t="str">
        <f>'様式4-1'!A130</f>
        <v>【】</v>
      </c>
      <c r="B130" s="563">
        <f>'様式4-1'!B130</f>
        <v>0</v>
      </c>
      <c r="C130" s="564"/>
      <c r="D130" s="564"/>
      <c r="E130" s="564"/>
      <c r="F130" s="564"/>
      <c r="G130" s="564"/>
      <c r="H130" s="564"/>
      <c r="I130" s="564"/>
      <c r="J130" s="565"/>
      <c r="K130" s="203"/>
      <c r="L130" s="203"/>
      <c r="M130" s="203"/>
      <c r="N130" s="203"/>
      <c r="O130" s="203"/>
      <c r="P130" s="192"/>
      <c r="Q130" s="193"/>
      <c r="R130" s="202" t="str">
        <f t="shared" si="923"/>
        <v>【】</v>
      </c>
      <c r="S130" s="563">
        <f t="shared" ref="S130" si="1133">B130</f>
        <v>0</v>
      </c>
      <c r="T130" s="564"/>
      <c r="U130" s="564"/>
      <c r="V130" s="564"/>
      <c r="W130" s="564"/>
      <c r="X130" s="564"/>
      <c r="Y130" s="564"/>
      <c r="Z130" s="564"/>
      <c r="AA130" s="565"/>
      <c r="AB130" s="4"/>
      <c r="AC130" s="4"/>
      <c r="AD130" s="4"/>
      <c r="AE130" s="4"/>
      <c r="AF130" s="4"/>
      <c r="AG130" s="260"/>
      <c r="AI130" s="228"/>
      <c r="AJ130" s="228"/>
      <c r="AK130" s="228"/>
      <c r="AL130" s="228"/>
      <c r="AM130" s="228"/>
    </row>
    <row r="131" spans="1:39" ht="19.899999999999999" hidden="1" customHeight="1">
      <c r="A131" s="204">
        <f>'様式4-1'!A131</f>
        <v>0</v>
      </c>
      <c r="B131" s="205" t="s">
        <v>11</v>
      </c>
      <c r="C131" s="206">
        <f>'様式4-1'!C131</f>
        <v>0</v>
      </c>
      <c r="D131" s="206">
        <f>'様式4-1'!D131</f>
        <v>0</v>
      </c>
      <c r="E131" s="205" t="s">
        <v>11</v>
      </c>
      <c r="F131" s="206">
        <f>'様式4-1'!F131</f>
        <v>0</v>
      </c>
      <c r="G131" s="206">
        <f>'様式4-1'!G131</f>
        <v>0</v>
      </c>
      <c r="H131" s="205" t="s">
        <v>11</v>
      </c>
      <c r="I131" s="206">
        <f>'様式4-1'!I131</f>
        <v>0</v>
      </c>
      <c r="J131" s="206">
        <f>'様式4-1'!J131</f>
        <v>0</v>
      </c>
      <c r="K131" s="207">
        <f t="shared" ref="K131" si="1134">IF(I131&gt;0,A131*C131*F131*I131,IF(F131&gt;0,A131*C131*F131,A131*C131))</f>
        <v>0</v>
      </c>
      <c r="L131" s="207">
        <f t="shared" ref="L131" si="1135">K131-O131</f>
        <v>0</v>
      </c>
      <c r="M131" s="207">
        <f t="shared" ref="M131" si="1136">ROUNDDOWN(L131/2,0)</f>
        <v>0</v>
      </c>
      <c r="N131" s="207">
        <f t="shared" ref="N131" si="1137">L131-M131</f>
        <v>0</v>
      </c>
      <c r="O131" s="208">
        <f>'様式4-1'!O131</f>
        <v>0</v>
      </c>
      <c r="P131" s="192"/>
      <c r="Q131" s="193"/>
      <c r="R131" s="204">
        <f t="shared" si="923"/>
        <v>0</v>
      </c>
      <c r="S131" s="205" t="s">
        <v>11</v>
      </c>
      <c r="T131" s="206">
        <f t="shared" ref="T131" si="1138">C131</f>
        <v>0</v>
      </c>
      <c r="U131" s="206">
        <f t="shared" ref="U131" si="1139">D131</f>
        <v>0</v>
      </c>
      <c r="V131" s="205" t="s">
        <v>11</v>
      </c>
      <c r="W131" s="206">
        <f t="shared" ref="W131" si="1140">F131</f>
        <v>0</v>
      </c>
      <c r="X131" s="206">
        <f t="shared" ref="X131" si="1141">G131</f>
        <v>0</v>
      </c>
      <c r="Y131" s="205" t="s">
        <v>11</v>
      </c>
      <c r="Z131" s="206">
        <f t="shared" ref="Z131" si="1142">I131</f>
        <v>0</v>
      </c>
      <c r="AA131" s="206">
        <f t="shared" ref="AA131" si="1143">J131</f>
        <v>0</v>
      </c>
      <c r="AB131" s="207">
        <f t="shared" ref="AB131" si="1144">IF(Z131&gt;0,R131*T131*W131*Z131,IF(W131&gt;0,R131*T131*W131,R131*T131))</f>
        <v>0</v>
      </c>
      <c r="AC131" s="207">
        <f t="shared" ref="AC131" si="1145">AB131-AF131</f>
        <v>0</v>
      </c>
      <c r="AD131" s="207">
        <f t="shared" ref="AD131" si="1146">ROUNDDOWN(AC131/2,0)</f>
        <v>0</v>
      </c>
      <c r="AE131" s="207">
        <f t="shared" ref="AE131" si="1147">AC131-AD131</f>
        <v>0</v>
      </c>
      <c r="AF131" s="3">
        <f t="shared" ref="AF131" si="1148">O131</f>
        <v>0</v>
      </c>
      <c r="AG131" s="261"/>
      <c r="AI131" s="229">
        <f t="shared" ref="AI131" si="1149">AB131-K131</f>
        <v>0</v>
      </c>
      <c r="AJ131" s="229">
        <f t="shared" ref="AJ131" si="1150">AC131-L131</f>
        <v>0</v>
      </c>
      <c r="AK131" s="229">
        <f t="shared" ref="AK131" si="1151">AD131-M131</f>
        <v>0</v>
      </c>
      <c r="AL131" s="229">
        <f t="shared" ref="AL131" si="1152">AE131-N131</f>
        <v>0</v>
      </c>
      <c r="AM131" s="229">
        <f t="shared" ref="AM131" si="1153">AF131-O131</f>
        <v>0</v>
      </c>
    </row>
    <row r="132" spans="1:39" ht="19.899999999999999" hidden="1" customHeight="1">
      <c r="A132" s="202" t="str">
        <f>'様式4-1'!A132</f>
        <v>【】</v>
      </c>
      <c r="B132" s="563">
        <f>'様式4-1'!B132</f>
        <v>0</v>
      </c>
      <c r="C132" s="564"/>
      <c r="D132" s="564"/>
      <c r="E132" s="564"/>
      <c r="F132" s="564"/>
      <c r="G132" s="564"/>
      <c r="H132" s="564"/>
      <c r="I132" s="564"/>
      <c r="J132" s="565"/>
      <c r="K132" s="203"/>
      <c r="L132" s="203"/>
      <c r="M132" s="203"/>
      <c r="N132" s="203"/>
      <c r="O132" s="203"/>
      <c r="P132" s="192"/>
      <c r="Q132" s="193"/>
      <c r="R132" s="202" t="str">
        <f t="shared" si="923"/>
        <v>【】</v>
      </c>
      <c r="S132" s="563">
        <f t="shared" ref="S132" si="1154">B132</f>
        <v>0</v>
      </c>
      <c r="T132" s="564"/>
      <c r="U132" s="564"/>
      <c r="V132" s="564"/>
      <c r="W132" s="564"/>
      <c r="X132" s="564"/>
      <c r="Y132" s="564"/>
      <c r="Z132" s="564"/>
      <c r="AA132" s="565"/>
      <c r="AB132" s="4"/>
      <c r="AC132" s="4"/>
      <c r="AD132" s="4"/>
      <c r="AE132" s="4"/>
      <c r="AF132" s="4"/>
      <c r="AG132" s="260"/>
      <c r="AI132" s="228"/>
      <c r="AJ132" s="228"/>
      <c r="AK132" s="228"/>
      <c r="AL132" s="228"/>
      <c r="AM132" s="228"/>
    </row>
    <row r="133" spans="1:39" ht="19.899999999999999" hidden="1" customHeight="1">
      <c r="A133" s="204">
        <f>'様式4-1'!A133</f>
        <v>0</v>
      </c>
      <c r="B133" s="205" t="s">
        <v>11</v>
      </c>
      <c r="C133" s="206">
        <f>'様式4-1'!C133</f>
        <v>0</v>
      </c>
      <c r="D133" s="206">
        <f>'様式4-1'!D133</f>
        <v>0</v>
      </c>
      <c r="E133" s="205" t="s">
        <v>11</v>
      </c>
      <c r="F133" s="206">
        <f>'様式4-1'!F133</f>
        <v>0</v>
      </c>
      <c r="G133" s="206">
        <f>'様式4-1'!G133</f>
        <v>0</v>
      </c>
      <c r="H133" s="205" t="s">
        <v>11</v>
      </c>
      <c r="I133" s="206">
        <f>'様式4-1'!I133</f>
        <v>0</v>
      </c>
      <c r="J133" s="206">
        <f>'様式4-1'!J133</f>
        <v>0</v>
      </c>
      <c r="K133" s="207">
        <f t="shared" ref="K133" si="1155">IF(I133&gt;0,A133*C133*F133*I133,IF(F133&gt;0,A133*C133*F133,A133*C133))</f>
        <v>0</v>
      </c>
      <c r="L133" s="207">
        <f t="shared" ref="L133" si="1156">K133-O133</f>
        <v>0</v>
      </c>
      <c r="M133" s="207">
        <f t="shared" ref="M133" si="1157">ROUNDDOWN(L133/2,0)</f>
        <v>0</v>
      </c>
      <c r="N133" s="207">
        <f t="shared" ref="N133" si="1158">L133-M133</f>
        <v>0</v>
      </c>
      <c r="O133" s="208">
        <f>'様式4-1'!O133</f>
        <v>0</v>
      </c>
      <c r="P133" s="192"/>
      <c r="Q133" s="193"/>
      <c r="R133" s="204">
        <f t="shared" si="923"/>
        <v>0</v>
      </c>
      <c r="S133" s="205" t="s">
        <v>11</v>
      </c>
      <c r="T133" s="206">
        <f t="shared" ref="T133" si="1159">C133</f>
        <v>0</v>
      </c>
      <c r="U133" s="206">
        <f t="shared" ref="U133" si="1160">D133</f>
        <v>0</v>
      </c>
      <c r="V133" s="205" t="s">
        <v>11</v>
      </c>
      <c r="W133" s="206">
        <f t="shared" ref="W133" si="1161">F133</f>
        <v>0</v>
      </c>
      <c r="X133" s="206">
        <f t="shared" ref="X133" si="1162">G133</f>
        <v>0</v>
      </c>
      <c r="Y133" s="205" t="s">
        <v>11</v>
      </c>
      <c r="Z133" s="206">
        <f t="shared" ref="Z133" si="1163">I133</f>
        <v>0</v>
      </c>
      <c r="AA133" s="206">
        <f t="shared" ref="AA133" si="1164">J133</f>
        <v>0</v>
      </c>
      <c r="AB133" s="207">
        <f t="shared" ref="AB133" si="1165">IF(Z133&gt;0,R133*T133*W133*Z133,IF(W133&gt;0,R133*T133*W133,R133*T133))</f>
        <v>0</v>
      </c>
      <c r="AC133" s="207">
        <f t="shared" ref="AC133" si="1166">AB133-AF133</f>
        <v>0</v>
      </c>
      <c r="AD133" s="207">
        <f t="shared" ref="AD133" si="1167">ROUNDDOWN(AC133/2,0)</f>
        <v>0</v>
      </c>
      <c r="AE133" s="207">
        <f t="shared" ref="AE133" si="1168">AC133-AD133</f>
        <v>0</v>
      </c>
      <c r="AF133" s="3">
        <f t="shared" ref="AF133" si="1169">O133</f>
        <v>0</v>
      </c>
      <c r="AG133" s="261"/>
      <c r="AI133" s="229">
        <f t="shared" ref="AI133" si="1170">AB133-K133</f>
        <v>0</v>
      </c>
      <c r="AJ133" s="229">
        <f t="shared" ref="AJ133" si="1171">AC133-L133</f>
        <v>0</v>
      </c>
      <c r="AK133" s="229">
        <f t="shared" ref="AK133" si="1172">AD133-M133</f>
        <v>0</v>
      </c>
      <c r="AL133" s="229">
        <f t="shared" ref="AL133" si="1173">AE133-N133</f>
        <v>0</v>
      </c>
      <c r="AM133" s="229">
        <f t="shared" ref="AM133" si="1174">AF133-O133</f>
        <v>0</v>
      </c>
    </row>
    <row r="134" spans="1:39" ht="19.899999999999999" hidden="1" customHeight="1">
      <c r="A134" s="202" t="str">
        <f>'様式4-1'!A134</f>
        <v>【】</v>
      </c>
      <c r="B134" s="563">
        <f>'様式4-1'!B134</f>
        <v>0</v>
      </c>
      <c r="C134" s="564"/>
      <c r="D134" s="564"/>
      <c r="E134" s="564"/>
      <c r="F134" s="564"/>
      <c r="G134" s="564"/>
      <c r="H134" s="564"/>
      <c r="I134" s="564"/>
      <c r="J134" s="565"/>
      <c r="K134" s="203"/>
      <c r="L134" s="203"/>
      <c r="M134" s="203"/>
      <c r="N134" s="203"/>
      <c r="O134" s="203"/>
      <c r="P134" s="192"/>
      <c r="Q134" s="193"/>
      <c r="R134" s="202" t="str">
        <f t="shared" si="923"/>
        <v>【】</v>
      </c>
      <c r="S134" s="563">
        <f t="shared" ref="S134" si="1175">B134</f>
        <v>0</v>
      </c>
      <c r="T134" s="564"/>
      <c r="U134" s="564"/>
      <c r="V134" s="564"/>
      <c r="W134" s="564"/>
      <c r="X134" s="564"/>
      <c r="Y134" s="564"/>
      <c r="Z134" s="564"/>
      <c r="AA134" s="565"/>
      <c r="AB134" s="4"/>
      <c r="AC134" s="4"/>
      <c r="AD134" s="4"/>
      <c r="AE134" s="4"/>
      <c r="AF134" s="4"/>
      <c r="AG134" s="260"/>
      <c r="AI134" s="228"/>
      <c r="AJ134" s="228"/>
      <c r="AK134" s="228"/>
      <c r="AL134" s="228"/>
      <c r="AM134" s="228"/>
    </row>
    <row r="135" spans="1:39" ht="19.899999999999999" hidden="1" customHeight="1">
      <c r="A135" s="204">
        <f>'様式4-1'!A135</f>
        <v>0</v>
      </c>
      <c r="B135" s="205" t="s">
        <v>11</v>
      </c>
      <c r="C135" s="206">
        <f>'様式4-1'!C135</f>
        <v>0</v>
      </c>
      <c r="D135" s="206">
        <f>'様式4-1'!D135</f>
        <v>0</v>
      </c>
      <c r="E135" s="205" t="s">
        <v>11</v>
      </c>
      <c r="F135" s="206">
        <f>'様式4-1'!F135</f>
        <v>0</v>
      </c>
      <c r="G135" s="206">
        <f>'様式4-1'!G135</f>
        <v>0</v>
      </c>
      <c r="H135" s="205" t="s">
        <v>11</v>
      </c>
      <c r="I135" s="206">
        <f>'様式4-1'!I135</f>
        <v>0</v>
      </c>
      <c r="J135" s="206">
        <f>'様式4-1'!J135</f>
        <v>0</v>
      </c>
      <c r="K135" s="207">
        <f t="shared" ref="K135" si="1176">IF(I135&gt;0,A135*C135*F135*I135,IF(F135&gt;0,A135*C135*F135,A135*C135))</f>
        <v>0</v>
      </c>
      <c r="L135" s="207">
        <f t="shared" ref="L135" si="1177">K135-O135</f>
        <v>0</v>
      </c>
      <c r="M135" s="207">
        <f t="shared" ref="M135" si="1178">ROUNDDOWN(L135/2,0)</f>
        <v>0</v>
      </c>
      <c r="N135" s="207">
        <f t="shared" ref="N135" si="1179">L135-M135</f>
        <v>0</v>
      </c>
      <c r="O135" s="208">
        <f>'様式4-1'!O135</f>
        <v>0</v>
      </c>
      <c r="P135" s="192"/>
      <c r="Q135" s="193"/>
      <c r="R135" s="204">
        <f t="shared" si="923"/>
        <v>0</v>
      </c>
      <c r="S135" s="205" t="s">
        <v>11</v>
      </c>
      <c r="T135" s="206">
        <f t="shared" ref="T135" si="1180">C135</f>
        <v>0</v>
      </c>
      <c r="U135" s="206">
        <f t="shared" ref="U135" si="1181">D135</f>
        <v>0</v>
      </c>
      <c r="V135" s="205" t="s">
        <v>11</v>
      </c>
      <c r="W135" s="206">
        <f t="shared" ref="W135" si="1182">F135</f>
        <v>0</v>
      </c>
      <c r="X135" s="206">
        <f t="shared" ref="X135" si="1183">G135</f>
        <v>0</v>
      </c>
      <c r="Y135" s="205" t="s">
        <v>11</v>
      </c>
      <c r="Z135" s="206">
        <f t="shared" ref="Z135" si="1184">I135</f>
        <v>0</v>
      </c>
      <c r="AA135" s="206">
        <f t="shared" ref="AA135" si="1185">J135</f>
        <v>0</v>
      </c>
      <c r="AB135" s="207">
        <f t="shared" ref="AB135" si="1186">IF(Z135&gt;0,R135*T135*W135*Z135,IF(W135&gt;0,R135*T135*W135,R135*T135))</f>
        <v>0</v>
      </c>
      <c r="AC135" s="207">
        <f t="shared" ref="AC135" si="1187">AB135-AF135</f>
        <v>0</v>
      </c>
      <c r="AD135" s="207">
        <f t="shared" ref="AD135" si="1188">ROUNDDOWN(AC135/2,0)</f>
        <v>0</v>
      </c>
      <c r="AE135" s="207">
        <f t="shared" ref="AE135" si="1189">AC135-AD135</f>
        <v>0</v>
      </c>
      <c r="AF135" s="3">
        <f t="shared" ref="AF135" si="1190">O135</f>
        <v>0</v>
      </c>
      <c r="AG135" s="261"/>
      <c r="AI135" s="229">
        <f t="shared" ref="AI135" si="1191">AB135-K135</f>
        <v>0</v>
      </c>
      <c r="AJ135" s="229">
        <f t="shared" ref="AJ135" si="1192">AC135-L135</f>
        <v>0</v>
      </c>
      <c r="AK135" s="229">
        <f t="shared" ref="AK135" si="1193">AD135-M135</f>
        <v>0</v>
      </c>
      <c r="AL135" s="229">
        <f t="shared" ref="AL135" si="1194">AE135-N135</f>
        <v>0</v>
      </c>
      <c r="AM135" s="229">
        <f t="shared" ref="AM135" si="1195">AF135-O135</f>
        <v>0</v>
      </c>
    </row>
    <row r="136" spans="1:39" ht="19.899999999999999" hidden="1" customHeight="1">
      <c r="A136" s="202" t="str">
        <f>'様式4-1'!A136</f>
        <v>【】</v>
      </c>
      <c r="B136" s="563">
        <f>'様式4-1'!B136</f>
        <v>0</v>
      </c>
      <c r="C136" s="564"/>
      <c r="D136" s="564"/>
      <c r="E136" s="564"/>
      <c r="F136" s="564"/>
      <c r="G136" s="564"/>
      <c r="H136" s="564"/>
      <c r="I136" s="564"/>
      <c r="J136" s="565"/>
      <c r="K136" s="203"/>
      <c r="L136" s="203"/>
      <c r="M136" s="203"/>
      <c r="N136" s="203"/>
      <c r="O136" s="203"/>
      <c r="P136" s="192"/>
      <c r="Q136" s="193"/>
      <c r="R136" s="202" t="str">
        <f t="shared" si="923"/>
        <v>【】</v>
      </c>
      <c r="S136" s="563">
        <f t="shared" ref="S136" si="1196">B136</f>
        <v>0</v>
      </c>
      <c r="T136" s="564"/>
      <c r="U136" s="564"/>
      <c r="V136" s="564"/>
      <c r="W136" s="564"/>
      <c r="X136" s="564"/>
      <c r="Y136" s="564"/>
      <c r="Z136" s="564"/>
      <c r="AA136" s="565"/>
      <c r="AB136" s="4"/>
      <c r="AC136" s="4"/>
      <c r="AD136" s="4"/>
      <c r="AE136" s="4"/>
      <c r="AF136" s="4"/>
      <c r="AG136" s="260"/>
      <c r="AI136" s="228"/>
      <c r="AJ136" s="228"/>
      <c r="AK136" s="228"/>
      <c r="AL136" s="228"/>
      <c r="AM136" s="228"/>
    </row>
    <row r="137" spans="1:39" ht="19.899999999999999" hidden="1" customHeight="1">
      <c r="A137" s="204">
        <f>'様式4-1'!A137</f>
        <v>0</v>
      </c>
      <c r="B137" s="205" t="s">
        <v>11</v>
      </c>
      <c r="C137" s="206">
        <f>'様式4-1'!C137</f>
        <v>0</v>
      </c>
      <c r="D137" s="206">
        <f>'様式4-1'!D137</f>
        <v>0</v>
      </c>
      <c r="E137" s="205" t="s">
        <v>11</v>
      </c>
      <c r="F137" s="206">
        <f>'様式4-1'!F137</f>
        <v>0</v>
      </c>
      <c r="G137" s="206">
        <f>'様式4-1'!G137</f>
        <v>0</v>
      </c>
      <c r="H137" s="205" t="s">
        <v>11</v>
      </c>
      <c r="I137" s="206">
        <f>'様式4-1'!I137</f>
        <v>0</v>
      </c>
      <c r="J137" s="206">
        <f>'様式4-1'!J137</f>
        <v>0</v>
      </c>
      <c r="K137" s="207">
        <f t="shared" ref="K137" si="1197">IF(I137&gt;0,A137*C137*F137*I137,IF(F137&gt;0,A137*C137*F137,A137*C137))</f>
        <v>0</v>
      </c>
      <c r="L137" s="207">
        <f t="shared" ref="L137" si="1198">K137-O137</f>
        <v>0</v>
      </c>
      <c r="M137" s="207">
        <f t="shared" ref="M137" si="1199">ROUNDDOWN(L137/2,0)</f>
        <v>0</v>
      </c>
      <c r="N137" s="207">
        <f t="shared" ref="N137" si="1200">L137-M137</f>
        <v>0</v>
      </c>
      <c r="O137" s="208">
        <f>'様式4-1'!O137</f>
        <v>0</v>
      </c>
      <c r="P137" s="192"/>
      <c r="Q137" s="193"/>
      <c r="R137" s="204">
        <f t="shared" si="923"/>
        <v>0</v>
      </c>
      <c r="S137" s="205" t="s">
        <v>11</v>
      </c>
      <c r="T137" s="206">
        <f t="shared" ref="T137" si="1201">C137</f>
        <v>0</v>
      </c>
      <c r="U137" s="206">
        <f t="shared" ref="U137" si="1202">D137</f>
        <v>0</v>
      </c>
      <c r="V137" s="205" t="s">
        <v>11</v>
      </c>
      <c r="W137" s="206">
        <f t="shared" ref="W137" si="1203">F137</f>
        <v>0</v>
      </c>
      <c r="X137" s="206">
        <f t="shared" ref="X137" si="1204">G137</f>
        <v>0</v>
      </c>
      <c r="Y137" s="205" t="s">
        <v>11</v>
      </c>
      <c r="Z137" s="206">
        <f t="shared" ref="Z137" si="1205">I137</f>
        <v>0</v>
      </c>
      <c r="AA137" s="206">
        <f t="shared" ref="AA137" si="1206">J137</f>
        <v>0</v>
      </c>
      <c r="AB137" s="207">
        <f t="shared" ref="AB137" si="1207">IF(Z137&gt;0,R137*T137*W137*Z137,IF(W137&gt;0,R137*T137*W137,R137*T137))</f>
        <v>0</v>
      </c>
      <c r="AC137" s="207">
        <f t="shared" ref="AC137" si="1208">AB137-AF137</f>
        <v>0</v>
      </c>
      <c r="AD137" s="207">
        <f t="shared" ref="AD137" si="1209">ROUNDDOWN(AC137/2,0)</f>
        <v>0</v>
      </c>
      <c r="AE137" s="207">
        <f t="shared" ref="AE137" si="1210">AC137-AD137</f>
        <v>0</v>
      </c>
      <c r="AF137" s="3">
        <f t="shared" ref="AF137" si="1211">O137</f>
        <v>0</v>
      </c>
      <c r="AG137" s="261"/>
      <c r="AI137" s="229">
        <f t="shared" ref="AI137" si="1212">AB137-K137</f>
        <v>0</v>
      </c>
      <c r="AJ137" s="229">
        <f t="shared" ref="AJ137" si="1213">AC137-L137</f>
        <v>0</v>
      </c>
      <c r="AK137" s="229">
        <f t="shared" ref="AK137" si="1214">AD137-M137</f>
        <v>0</v>
      </c>
      <c r="AL137" s="229">
        <f t="shared" ref="AL137" si="1215">AE137-N137</f>
        <v>0</v>
      </c>
      <c r="AM137" s="229">
        <f t="shared" ref="AM137" si="1216">AF137-O137</f>
        <v>0</v>
      </c>
    </row>
    <row r="138" spans="1:39" ht="19.899999999999999" hidden="1" customHeight="1">
      <c r="A138" s="202" t="str">
        <f>'様式4-1'!A138</f>
        <v>【】</v>
      </c>
      <c r="B138" s="563">
        <f>'様式4-1'!B138</f>
        <v>0</v>
      </c>
      <c r="C138" s="564"/>
      <c r="D138" s="564"/>
      <c r="E138" s="564"/>
      <c r="F138" s="564"/>
      <c r="G138" s="564"/>
      <c r="H138" s="564"/>
      <c r="I138" s="564"/>
      <c r="J138" s="565"/>
      <c r="K138" s="203"/>
      <c r="L138" s="203"/>
      <c r="M138" s="203"/>
      <c r="N138" s="203"/>
      <c r="O138" s="203"/>
      <c r="P138" s="192"/>
      <c r="Q138" s="193"/>
      <c r="R138" s="202" t="str">
        <f t="shared" si="923"/>
        <v>【】</v>
      </c>
      <c r="S138" s="563">
        <f t="shared" ref="S138" si="1217">B138</f>
        <v>0</v>
      </c>
      <c r="T138" s="564"/>
      <c r="U138" s="564"/>
      <c r="V138" s="564"/>
      <c r="W138" s="564"/>
      <c r="X138" s="564"/>
      <c r="Y138" s="564"/>
      <c r="Z138" s="564"/>
      <c r="AA138" s="565"/>
      <c r="AB138" s="4"/>
      <c r="AC138" s="4"/>
      <c r="AD138" s="4"/>
      <c r="AE138" s="4"/>
      <c r="AF138" s="4"/>
      <c r="AG138" s="260"/>
      <c r="AI138" s="228"/>
      <c r="AJ138" s="228"/>
      <c r="AK138" s="228"/>
      <c r="AL138" s="228"/>
      <c r="AM138" s="228"/>
    </row>
    <row r="139" spans="1:39" ht="19.899999999999999" hidden="1" customHeight="1">
      <c r="A139" s="204">
        <f>'様式4-1'!A139</f>
        <v>0</v>
      </c>
      <c r="B139" s="205" t="s">
        <v>11</v>
      </c>
      <c r="C139" s="206">
        <f>'様式4-1'!C139</f>
        <v>0</v>
      </c>
      <c r="D139" s="206">
        <f>'様式4-1'!D139</f>
        <v>0</v>
      </c>
      <c r="E139" s="205" t="s">
        <v>11</v>
      </c>
      <c r="F139" s="206">
        <f>'様式4-1'!F139</f>
        <v>0</v>
      </c>
      <c r="G139" s="206">
        <f>'様式4-1'!G139</f>
        <v>0</v>
      </c>
      <c r="H139" s="205" t="s">
        <v>11</v>
      </c>
      <c r="I139" s="206">
        <f>'様式4-1'!I139</f>
        <v>0</v>
      </c>
      <c r="J139" s="206">
        <f>'様式4-1'!J139</f>
        <v>0</v>
      </c>
      <c r="K139" s="207">
        <f t="shared" ref="K139" si="1218">IF(I139&gt;0,A139*C139*F139*I139,IF(F139&gt;0,A139*C139*F139,A139*C139))</f>
        <v>0</v>
      </c>
      <c r="L139" s="207">
        <f t="shared" ref="L139" si="1219">K139-O139</f>
        <v>0</v>
      </c>
      <c r="M139" s="207">
        <f t="shared" ref="M139" si="1220">ROUNDDOWN(L139/2,0)</f>
        <v>0</v>
      </c>
      <c r="N139" s="207">
        <f t="shared" ref="N139" si="1221">L139-M139</f>
        <v>0</v>
      </c>
      <c r="O139" s="208">
        <f>'様式4-1'!O139</f>
        <v>0</v>
      </c>
      <c r="P139" s="192"/>
      <c r="Q139" s="193"/>
      <c r="R139" s="204">
        <f t="shared" si="923"/>
        <v>0</v>
      </c>
      <c r="S139" s="205" t="s">
        <v>11</v>
      </c>
      <c r="T139" s="206">
        <f t="shared" ref="T139:U139" si="1222">C139</f>
        <v>0</v>
      </c>
      <c r="U139" s="206">
        <f t="shared" si="1222"/>
        <v>0</v>
      </c>
      <c r="V139" s="205" t="s">
        <v>11</v>
      </c>
      <c r="W139" s="206">
        <f t="shared" ref="W139:X139" si="1223">F139</f>
        <v>0</v>
      </c>
      <c r="X139" s="206">
        <f t="shared" si="1223"/>
        <v>0</v>
      </c>
      <c r="Y139" s="205" t="s">
        <v>11</v>
      </c>
      <c r="Z139" s="206">
        <f t="shared" ref="Z139:AA139" si="1224">I139</f>
        <v>0</v>
      </c>
      <c r="AA139" s="206">
        <f t="shared" si="1224"/>
        <v>0</v>
      </c>
      <c r="AB139" s="207">
        <f t="shared" ref="AB139" si="1225">IF(Z139&gt;0,R139*T139*W139*Z139,IF(W139&gt;0,R139*T139*W139,R139*T139))</f>
        <v>0</v>
      </c>
      <c r="AC139" s="207">
        <f t="shared" ref="AC139" si="1226">AB139-AF139</f>
        <v>0</v>
      </c>
      <c r="AD139" s="207">
        <f t="shared" ref="AD139" si="1227">ROUNDDOWN(AC139/2,0)</f>
        <v>0</v>
      </c>
      <c r="AE139" s="207">
        <f t="shared" ref="AE139" si="1228">AC139-AD139</f>
        <v>0</v>
      </c>
      <c r="AF139" s="3">
        <f t="shared" ref="AF139" si="1229">O139</f>
        <v>0</v>
      </c>
      <c r="AG139" s="261"/>
      <c r="AI139" s="229">
        <f t="shared" ref="AI139" si="1230">AB139-K139</f>
        <v>0</v>
      </c>
      <c r="AJ139" s="229">
        <f t="shared" ref="AJ139" si="1231">AC139-L139</f>
        <v>0</v>
      </c>
      <c r="AK139" s="229">
        <f t="shared" ref="AK139" si="1232">AD139-M139</f>
        <v>0</v>
      </c>
      <c r="AL139" s="229">
        <f t="shared" ref="AL139" si="1233">AE139-N139</f>
        <v>0</v>
      </c>
      <c r="AM139" s="229">
        <f t="shared" ref="AM139" si="1234">AF139-O139</f>
        <v>0</v>
      </c>
    </row>
    <row r="140" spans="1:39" ht="19.899999999999999" customHeight="1">
      <c r="A140" s="382" t="s">
        <v>33</v>
      </c>
      <c r="B140" s="389"/>
      <c r="C140" s="389"/>
      <c r="D140" s="389"/>
      <c r="E140" s="389"/>
      <c r="F140" s="389"/>
      <c r="G140" s="389"/>
      <c r="H140" s="389"/>
      <c r="I140" s="389"/>
      <c r="J140" s="566"/>
      <c r="K140" s="209">
        <f>SUM(K110:K139)</f>
        <v>2600000</v>
      </c>
      <c r="L140" s="209">
        <f t="shared" ref="L140:O140" si="1235">SUM(L110:L139)</f>
        <v>2600000</v>
      </c>
      <c r="M140" s="209">
        <f t="shared" si="1235"/>
        <v>1300000</v>
      </c>
      <c r="N140" s="209">
        <f t="shared" si="1235"/>
        <v>1300000</v>
      </c>
      <c r="O140" s="209">
        <f t="shared" si="1235"/>
        <v>0</v>
      </c>
      <c r="P140" s="192"/>
      <c r="Q140" s="193"/>
      <c r="R140" s="330" t="s">
        <v>33</v>
      </c>
      <c r="S140" s="357"/>
      <c r="T140" s="357"/>
      <c r="U140" s="357"/>
      <c r="V140" s="357"/>
      <c r="W140" s="357"/>
      <c r="X140" s="357"/>
      <c r="Y140" s="357"/>
      <c r="Z140" s="357"/>
      <c r="AA140" s="358"/>
      <c r="AB140" s="11">
        <f>SUM(AB110:AB139)</f>
        <v>2600000</v>
      </c>
      <c r="AC140" s="11">
        <f t="shared" ref="AC140:AF140" si="1236">SUM(AC110:AC139)</f>
        <v>2600000</v>
      </c>
      <c r="AD140" s="11">
        <f t="shared" si="1236"/>
        <v>1300000</v>
      </c>
      <c r="AE140" s="11">
        <f t="shared" si="1236"/>
        <v>1300000</v>
      </c>
      <c r="AF140" s="11">
        <f t="shared" si="1236"/>
        <v>0</v>
      </c>
      <c r="AG140" s="86"/>
      <c r="AH140" s="267"/>
      <c r="AI140" s="249">
        <f>SUM(AI110:AI139)</f>
        <v>0</v>
      </c>
      <c r="AJ140" s="249">
        <f t="shared" ref="AJ140:AM140" si="1237">SUM(AJ110:AJ139)</f>
        <v>0</v>
      </c>
      <c r="AK140" s="249">
        <f t="shared" si="1237"/>
        <v>0</v>
      </c>
      <c r="AL140" s="249">
        <f t="shared" si="1237"/>
        <v>0</v>
      </c>
      <c r="AM140" s="249">
        <f t="shared" si="1237"/>
        <v>0</v>
      </c>
    </row>
    <row r="141" spans="1:39" ht="19.899999999999999" customHeight="1">
      <c r="A141" s="210"/>
      <c r="B141" s="210"/>
      <c r="C141" s="210"/>
      <c r="D141" s="210"/>
      <c r="E141" s="210"/>
      <c r="F141" s="210"/>
      <c r="G141" s="210"/>
      <c r="H141" s="210"/>
      <c r="I141" s="210"/>
      <c r="J141" s="210"/>
      <c r="K141" s="210"/>
      <c r="L141" s="210"/>
      <c r="M141" s="210"/>
      <c r="N141" s="210"/>
      <c r="O141" s="210"/>
      <c r="P141" s="192"/>
      <c r="Q141" s="193"/>
    </row>
    <row r="142" spans="1:39" ht="19.899999999999999" customHeight="1">
      <c r="A142" s="211" t="s">
        <v>38</v>
      </c>
      <c r="B142" s="210"/>
      <c r="C142" s="210"/>
      <c r="D142" s="210"/>
      <c r="E142" s="210"/>
      <c r="F142" s="210"/>
      <c r="G142" s="210"/>
      <c r="H142" s="210"/>
      <c r="I142" s="210"/>
      <c r="J142" s="210"/>
      <c r="K142" s="210"/>
      <c r="L142" s="210"/>
      <c r="M142" s="210"/>
      <c r="N142" s="210"/>
      <c r="O142" s="210"/>
      <c r="P142" s="192"/>
      <c r="Q142" s="193"/>
      <c r="R142" s="12" t="s">
        <v>38</v>
      </c>
      <c r="AI142" s="560" t="s">
        <v>319</v>
      </c>
      <c r="AJ142" s="561"/>
      <c r="AK142" s="561"/>
      <c r="AL142" s="561"/>
      <c r="AM142" s="562"/>
    </row>
    <row r="143" spans="1:39" ht="19.899999999999999" customHeight="1">
      <c r="A143" s="351" t="s">
        <v>8</v>
      </c>
      <c r="B143" s="352"/>
      <c r="C143" s="352"/>
      <c r="D143" s="352"/>
      <c r="E143" s="352"/>
      <c r="F143" s="352"/>
      <c r="G143" s="352"/>
      <c r="H143" s="352"/>
      <c r="I143" s="352"/>
      <c r="J143" s="567"/>
      <c r="K143" s="323" t="s">
        <v>12</v>
      </c>
      <c r="L143" s="359" t="s">
        <v>13</v>
      </c>
      <c r="M143" s="359"/>
      <c r="N143" s="359"/>
      <c r="O143" s="146" t="s">
        <v>16</v>
      </c>
      <c r="P143" s="192"/>
      <c r="Q143" s="193"/>
      <c r="R143" s="351" t="s">
        <v>8</v>
      </c>
      <c r="S143" s="352"/>
      <c r="T143" s="352"/>
      <c r="U143" s="352"/>
      <c r="V143" s="352"/>
      <c r="W143" s="352"/>
      <c r="X143" s="352"/>
      <c r="Y143" s="352"/>
      <c r="Z143" s="352"/>
      <c r="AA143" s="353"/>
      <c r="AB143" s="323" t="s">
        <v>12</v>
      </c>
      <c r="AC143" s="359" t="s">
        <v>13</v>
      </c>
      <c r="AD143" s="359"/>
      <c r="AE143" s="359"/>
      <c r="AF143" s="146" t="s">
        <v>16</v>
      </c>
      <c r="AG143" s="85"/>
      <c r="AH143" s="364" t="s">
        <v>438</v>
      </c>
      <c r="AI143" s="359" t="s">
        <v>12</v>
      </c>
      <c r="AJ143" s="359" t="s">
        <v>13</v>
      </c>
      <c r="AK143" s="359"/>
      <c r="AL143" s="359"/>
      <c r="AM143" s="219" t="s">
        <v>16</v>
      </c>
    </row>
    <row r="144" spans="1:39" ht="19.899999999999999" customHeight="1">
      <c r="A144" s="354"/>
      <c r="B144" s="355"/>
      <c r="C144" s="355"/>
      <c r="D144" s="355"/>
      <c r="E144" s="355"/>
      <c r="F144" s="355"/>
      <c r="G144" s="355"/>
      <c r="H144" s="355"/>
      <c r="I144" s="355"/>
      <c r="J144" s="568"/>
      <c r="K144" s="323"/>
      <c r="L144" s="146" t="s">
        <v>17</v>
      </c>
      <c r="M144" s="146" t="s">
        <v>14</v>
      </c>
      <c r="N144" s="359" t="s">
        <v>15</v>
      </c>
      <c r="O144" s="359"/>
      <c r="P144" s="192"/>
      <c r="Q144" s="193"/>
      <c r="R144" s="354"/>
      <c r="S144" s="355"/>
      <c r="T144" s="355"/>
      <c r="U144" s="355"/>
      <c r="V144" s="355"/>
      <c r="W144" s="355"/>
      <c r="X144" s="355"/>
      <c r="Y144" s="355"/>
      <c r="Z144" s="355"/>
      <c r="AA144" s="356"/>
      <c r="AB144" s="323"/>
      <c r="AC144" s="146" t="s">
        <v>17</v>
      </c>
      <c r="AD144" s="146" t="s">
        <v>14</v>
      </c>
      <c r="AE144" s="359" t="s">
        <v>15</v>
      </c>
      <c r="AF144" s="359"/>
      <c r="AG144" s="85"/>
      <c r="AH144" s="572"/>
      <c r="AI144" s="359"/>
      <c r="AJ144" s="219" t="s">
        <v>17</v>
      </c>
      <c r="AK144" s="219" t="s">
        <v>14</v>
      </c>
      <c r="AL144" s="359" t="s">
        <v>15</v>
      </c>
      <c r="AM144" s="359"/>
    </row>
    <row r="145" spans="1:39" ht="19.899999999999999" customHeight="1">
      <c r="A145" s="202" t="str">
        <f>'様式4-1'!A145</f>
        <v>【】</v>
      </c>
      <c r="B145" s="563">
        <f>'様式4-1'!B145</f>
        <v>0</v>
      </c>
      <c r="C145" s="564"/>
      <c r="D145" s="564"/>
      <c r="E145" s="564"/>
      <c r="F145" s="564"/>
      <c r="G145" s="564"/>
      <c r="H145" s="564"/>
      <c r="I145" s="564"/>
      <c r="J145" s="565"/>
      <c r="K145" s="203"/>
      <c r="L145" s="203"/>
      <c r="M145" s="203"/>
      <c r="N145" s="203"/>
      <c r="O145" s="203"/>
      <c r="P145" s="192"/>
      <c r="Q145" s="193"/>
      <c r="R145" s="202" t="str">
        <f t="shared" ref="R145:R154" si="1238">A145</f>
        <v>【】</v>
      </c>
      <c r="S145" s="563">
        <f t="shared" ref="S145" si="1239">B145</f>
        <v>0</v>
      </c>
      <c r="T145" s="564"/>
      <c r="U145" s="564"/>
      <c r="V145" s="564"/>
      <c r="W145" s="564"/>
      <c r="X145" s="564"/>
      <c r="Y145" s="564"/>
      <c r="Z145" s="564"/>
      <c r="AA145" s="565"/>
      <c r="AB145" s="4"/>
      <c r="AC145" s="4"/>
      <c r="AD145" s="4"/>
      <c r="AE145" s="4"/>
      <c r="AF145" s="4"/>
      <c r="AG145" s="260"/>
      <c r="AH145" s="254"/>
      <c r="AI145" s="228"/>
      <c r="AJ145" s="228"/>
      <c r="AK145" s="228"/>
      <c r="AL145" s="228"/>
      <c r="AM145" s="228"/>
    </row>
    <row r="146" spans="1:39" ht="19.899999999999999" customHeight="1">
      <c r="A146" s="204">
        <f>'様式4-1'!A146</f>
        <v>0</v>
      </c>
      <c r="B146" s="205" t="s">
        <v>11</v>
      </c>
      <c r="C146" s="206">
        <f>'様式4-1'!C146</f>
        <v>0</v>
      </c>
      <c r="D146" s="206">
        <f>'様式4-1'!D146</f>
        <v>0</v>
      </c>
      <c r="E146" s="205" t="s">
        <v>11</v>
      </c>
      <c r="F146" s="206">
        <f>'様式4-1'!F146</f>
        <v>0</v>
      </c>
      <c r="G146" s="206">
        <f>'様式4-1'!G146</f>
        <v>0</v>
      </c>
      <c r="H146" s="205" t="s">
        <v>11</v>
      </c>
      <c r="I146" s="206">
        <f>'様式4-1'!I146</f>
        <v>0</v>
      </c>
      <c r="J146" s="206">
        <f>'様式4-1'!J146</f>
        <v>0</v>
      </c>
      <c r="K146" s="207">
        <f t="shared" ref="K146" si="1240">IF(I146&gt;0,A146*C146*F146*I146,IF(F146&gt;0,A146*C146*F146,A146*C146))</f>
        <v>0</v>
      </c>
      <c r="L146" s="207">
        <f t="shared" ref="L146" si="1241">K146-O146</f>
        <v>0</v>
      </c>
      <c r="M146" s="207">
        <f t="shared" ref="M146" si="1242">ROUNDDOWN(L146/2,0)</f>
        <v>0</v>
      </c>
      <c r="N146" s="207">
        <f t="shared" ref="N146" si="1243">L146-M146</f>
        <v>0</v>
      </c>
      <c r="O146" s="208">
        <f>'様式4-1'!O146</f>
        <v>0</v>
      </c>
      <c r="P146" s="192"/>
      <c r="Q146" s="193"/>
      <c r="R146" s="204">
        <f t="shared" si="1238"/>
        <v>0</v>
      </c>
      <c r="S146" s="205" t="s">
        <v>11</v>
      </c>
      <c r="T146" s="206">
        <f t="shared" ref="T146" si="1244">C146</f>
        <v>0</v>
      </c>
      <c r="U146" s="206">
        <f t="shared" ref="U146" si="1245">D146</f>
        <v>0</v>
      </c>
      <c r="V146" s="205" t="s">
        <v>11</v>
      </c>
      <c r="W146" s="206">
        <f t="shared" ref="W146" si="1246">F146</f>
        <v>0</v>
      </c>
      <c r="X146" s="206">
        <f t="shared" ref="X146" si="1247">G146</f>
        <v>0</v>
      </c>
      <c r="Y146" s="205" t="s">
        <v>11</v>
      </c>
      <c r="Z146" s="206">
        <f t="shared" ref="Z146" si="1248">I146</f>
        <v>0</v>
      </c>
      <c r="AA146" s="206">
        <f t="shared" ref="AA146" si="1249">J146</f>
        <v>0</v>
      </c>
      <c r="AB146" s="207">
        <f t="shared" ref="AB146" si="1250">IF(Z146&gt;0,R146*T146*W146*Z146,IF(W146&gt;0,R146*T146*W146,R146*T146))</f>
        <v>0</v>
      </c>
      <c r="AC146" s="207">
        <f t="shared" ref="AC146" si="1251">AB146-AF146</f>
        <v>0</v>
      </c>
      <c r="AD146" s="207">
        <f t="shared" ref="AD146" si="1252">ROUNDDOWN(AC146/2,0)</f>
        <v>0</v>
      </c>
      <c r="AE146" s="207">
        <f t="shared" ref="AE146" si="1253">AC146-AD146</f>
        <v>0</v>
      </c>
      <c r="AF146" s="3">
        <f t="shared" ref="AF146" si="1254">O146</f>
        <v>0</v>
      </c>
      <c r="AG146" s="261"/>
      <c r="AH146" s="255"/>
      <c r="AI146" s="229">
        <f>AB146-K146</f>
        <v>0</v>
      </c>
      <c r="AJ146" s="229">
        <f t="shared" ref="AJ146" si="1255">AC146-L146</f>
        <v>0</v>
      </c>
      <c r="AK146" s="229">
        <f t="shared" ref="AK146" si="1256">AD146-M146</f>
        <v>0</v>
      </c>
      <c r="AL146" s="229">
        <f t="shared" ref="AL146" si="1257">AE146-N146</f>
        <v>0</v>
      </c>
      <c r="AM146" s="229">
        <f t="shared" ref="AM146" si="1258">AF146-O146</f>
        <v>0</v>
      </c>
    </row>
    <row r="147" spans="1:39" ht="19.899999999999999" customHeight="1">
      <c r="A147" s="202" t="str">
        <f>'様式4-1'!A147</f>
        <v>【】</v>
      </c>
      <c r="B147" s="563">
        <f>'様式4-1'!B147</f>
        <v>0</v>
      </c>
      <c r="C147" s="564"/>
      <c r="D147" s="564"/>
      <c r="E147" s="564"/>
      <c r="F147" s="564"/>
      <c r="G147" s="564"/>
      <c r="H147" s="564"/>
      <c r="I147" s="564"/>
      <c r="J147" s="565"/>
      <c r="K147" s="203"/>
      <c r="L147" s="203"/>
      <c r="M147" s="203"/>
      <c r="N147" s="203"/>
      <c r="O147" s="203"/>
      <c r="P147" s="192"/>
      <c r="Q147" s="193"/>
      <c r="R147" s="202" t="str">
        <f t="shared" si="1238"/>
        <v>【】</v>
      </c>
      <c r="S147" s="563">
        <f t="shared" ref="S147" si="1259">B147</f>
        <v>0</v>
      </c>
      <c r="T147" s="564"/>
      <c r="U147" s="564"/>
      <c r="V147" s="564"/>
      <c r="W147" s="564"/>
      <c r="X147" s="564"/>
      <c r="Y147" s="564"/>
      <c r="Z147" s="564"/>
      <c r="AA147" s="565"/>
      <c r="AB147" s="4"/>
      <c r="AC147" s="4"/>
      <c r="AD147" s="4"/>
      <c r="AE147" s="4"/>
      <c r="AF147" s="4"/>
      <c r="AG147" s="260"/>
      <c r="AH147" s="254"/>
      <c r="AI147" s="228"/>
      <c r="AJ147" s="228"/>
      <c r="AK147" s="228"/>
      <c r="AL147" s="228"/>
      <c r="AM147" s="228"/>
    </row>
    <row r="148" spans="1:39" ht="19.899999999999999" customHeight="1">
      <c r="A148" s="204">
        <f>'様式4-1'!A148</f>
        <v>0</v>
      </c>
      <c r="B148" s="205" t="s">
        <v>11</v>
      </c>
      <c r="C148" s="206">
        <f>'様式4-1'!C148</f>
        <v>0</v>
      </c>
      <c r="D148" s="206">
        <f>'様式4-1'!D148</f>
        <v>0</v>
      </c>
      <c r="E148" s="205" t="s">
        <v>11</v>
      </c>
      <c r="F148" s="206">
        <f>'様式4-1'!F148</f>
        <v>0</v>
      </c>
      <c r="G148" s="206">
        <f>'様式4-1'!G148</f>
        <v>0</v>
      </c>
      <c r="H148" s="205" t="s">
        <v>11</v>
      </c>
      <c r="I148" s="206">
        <f>'様式4-1'!I148</f>
        <v>0</v>
      </c>
      <c r="J148" s="206">
        <f>'様式4-1'!J148</f>
        <v>0</v>
      </c>
      <c r="K148" s="207">
        <f t="shared" ref="K148" si="1260">IF(I148&gt;0,A148*C148*F148*I148,IF(F148&gt;0,A148*C148*F148,A148*C148))</f>
        <v>0</v>
      </c>
      <c r="L148" s="207">
        <f t="shared" ref="L148" si="1261">K148-O148</f>
        <v>0</v>
      </c>
      <c r="M148" s="207">
        <f t="shared" ref="M148" si="1262">ROUNDDOWN(L148/2,0)</f>
        <v>0</v>
      </c>
      <c r="N148" s="207">
        <f t="shared" ref="N148" si="1263">L148-M148</f>
        <v>0</v>
      </c>
      <c r="O148" s="208">
        <f>'様式4-1'!O148</f>
        <v>0</v>
      </c>
      <c r="P148" s="192"/>
      <c r="Q148" s="193"/>
      <c r="R148" s="204">
        <f t="shared" si="1238"/>
        <v>0</v>
      </c>
      <c r="S148" s="205" t="s">
        <v>11</v>
      </c>
      <c r="T148" s="206">
        <f t="shared" ref="T148" si="1264">C148</f>
        <v>0</v>
      </c>
      <c r="U148" s="206">
        <f t="shared" ref="U148" si="1265">D148</f>
        <v>0</v>
      </c>
      <c r="V148" s="205" t="s">
        <v>11</v>
      </c>
      <c r="W148" s="206">
        <f t="shared" ref="W148" si="1266">F148</f>
        <v>0</v>
      </c>
      <c r="X148" s="206">
        <f t="shared" ref="X148" si="1267">G148</f>
        <v>0</v>
      </c>
      <c r="Y148" s="205" t="s">
        <v>11</v>
      </c>
      <c r="Z148" s="206">
        <f t="shared" ref="Z148" si="1268">I148</f>
        <v>0</v>
      </c>
      <c r="AA148" s="206">
        <f t="shared" ref="AA148" si="1269">J148</f>
        <v>0</v>
      </c>
      <c r="AB148" s="207">
        <f t="shared" ref="AB148" si="1270">IF(Z148&gt;0,R148*T148*W148*Z148,IF(W148&gt;0,R148*T148*W148,R148*T148))</f>
        <v>0</v>
      </c>
      <c r="AC148" s="207">
        <f t="shared" ref="AC148" si="1271">AB148-AF148</f>
        <v>0</v>
      </c>
      <c r="AD148" s="207">
        <f t="shared" ref="AD148" si="1272">ROUNDDOWN(AC148/2,0)</f>
        <v>0</v>
      </c>
      <c r="AE148" s="207">
        <f t="shared" ref="AE148" si="1273">AC148-AD148</f>
        <v>0</v>
      </c>
      <c r="AF148" s="3">
        <f t="shared" ref="AF148" si="1274">O148</f>
        <v>0</v>
      </c>
      <c r="AG148" s="261"/>
      <c r="AH148" s="255"/>
      <c r="AI148" s="229">
        <f t="shared" ref="AI148" si="1275">AB148-K148</f>
        <v>0</v>
      </c>
      <c r="AJ148" s="229">
        <f t="shared" ref="AJ148" si="1276">AC148-L148</f>
        <v>0</v>
      </c>
      <c r="AK148" s="229">
        <f t="shared" ref="AK148" si="1277">AD148-M148</f>
        <v>0</v>
      </c>
      <c r="AL148" s="229">
        <f t="shared" ref="AL148" si="1278">AE148-N148</f>
        <v>0</v>
      </c>
      <c r="AM148" s="229">
        <f t="shared" ref="AM148" si="1279">AF148-O148</f>
        <v>0</v>
      </c>
    </row>
    <row r="149" spans="1:39" ht="19.899999999999999" customHeight="1">
      <c r="A149" s="202" t="str">
        <f>'様式4-1'!A149</f>
        <v>【】</v>
      </c>
      <c r="B149" s="563">
        <f>'様式4-1'!B149</f>
        <v>0</v>
      </c>
      <c r="C149" s="564"/>
      <c r="D149" s="564"/>
      <c r="E149" s="564"/>
      <c r="F149" s="564"/>
      <c r="G149" s="564"/>
      <c r="H149" s="564"/>
      <c r="I149" s="564"/>
      <c r="J149" s="565"/>
      <c r="K149" s="203"/>
      <c r="L149" s="203"/>
      <c r="M149" s="203"/>
      <c r="N149" s="203"/>
      <c r="O149" s="203"/>
      <c r="P149" s="192"/>
      <c r="Q149" s="193"/>
      <c r="R149" s="202" t="str">
        <f t="shared" si="1238"/>
        <v>【】</v>
      </c>
      <c r="S149" s="563">
        <f t="shared" ref="S149" si="1280">B149</f>
        <v>0</v>
      </c>
      <c r="T149" s="564"/>
      <c r="U149" s="564"/>
      <c r="V149" s="564"/>
      <c r="W149" s="564"/>
      <c r="X149" s="564"/>
      <c r="Y149" s="564"/>
      <c r="Z149" s="564"/>
      <c r="AA149" s="565"/>
      <c r="AB149" s="4"/>
      <c r="AC149" s="4"/>
      <c r="AD149" s="4"/>
      <c r="AE149" s="4"/>
      <c r="AF149" s="4"/>
      <c r="AG149" s="260"/>
      <c r="AH149" s="254"/>
      <c r="AI149" s="228"/>
      <c r="AJ149" s="228"/>
      <c r="AK149" s="228"/>
      <c r="AL149" s="228"/>
      <c r="AM149" s="228"/>
    </row>
    <row r="150" spans="1:39" ht="19.899999999999999" customHeight="1">
      <c r="A150" s="204">
        <f>'様式4-1'!A150</f>
        <v>0</v>
      </c>
      <c r="B150" s="205" t="s">
        <v>11</v>
      </c>
      <c r="C150" s="206">
        <f>'様式4-1'!C150</f>
        <v>0</v>
      </c>
      <c r="D150" s="206">
        <f>'様式4-1'!D150</f>
        <v>0</v>
      </c>
      <c r="E150" s="205" t="s">
        <v>11</v>
      </c>
      <c r="F150" s="206">
        <f>'様式4-1'!F150</f>
        <v>0</v>
      </c>
      <c r="G150" s="206">
        <f>'様式4-1'!G150</f>
        <v>0</v>
      </c>
      <c r="H150" s="205" t="s">
        <v>11</v>
      </c>
      <c r="I150" s="206">
        <f>'様式4-1'!I150</f>
        <v>0</v>
      </c>
      <c r="J150" s="206">
        <f>'様式4-1'!J150</f>
        <v>0</v>
      </c>
      <c r="K150" s="207">
        <f t="shared" ref="K150" si="1281">IF(I150&gt;0,A150*C150*F150*I150,IF(F150&gt;0,A150*C150*F150,A150*C150))</f>
        <v>0</v>
      </c>
      <c r="L150" s="207">
        <f t="shared" ref="L150" si="1282">K150-O150</f>
        <v>0</v>
      </c>
      <c r="M150" s="207">
        <f t="shared" ref="M150" si="1283">ROUNDDOWN(L150/2,0)</f>
        <v>0</v>
      </c>
      <c r="N150" s="207">
        <f t="shared" ref="N150" si="1284">L150-M150</f>
        <v>0</v>
      </c>
      <c r="O150" s="208">
        <f>'様式4-1'!O150</f>
        <v>0</v>
      </c>
      <c r="P150" s="192"/>
      <c r="Q150" s="193"/>
      <c r="R150" s="204">
        <f t="shared" si="1238"/>
        <v>0</v>
      </c>
      <c r="S150" s="205" t="s">
        <v>11</v>
      </c>
      <c r="T150" s="206">
        <f t="shared" ref="T150" si="1285">C150</f>
        <v>0</v>
      </c>
      <c r="U150" s="206">
        <f t="shared" ref="U150" si="1286">D150</f>
        <v>0</v>
      </c>
      <c r="V150" s="205" t="s">
        <v>11</v>
      </c>
      <c r="W150" s="206">
        <f t="shared" ref="W150" si="1287">F150</f>
        <v>0</v>
      </c>
      <c r="X150" s="206">
        <f t="shared" ref="X150" si="1288">G150</f>
        <v>0</v>
      </c>
      <c r="Y150" s="205" t="s">
        <v>11</v>
      </c>
      <c r="Z150" s="206">
        <f t="shared" ref="Z150" si="1289">I150</f>
        <v>0</v>
      </c>
      <c r="AA150" s="206">
        <f t="shared" ref="AA150" si="1290">J150</f>
        <v>0</v>
      </c>
      <c r="AB150" s="207">
        <f t="shared" ref="AB150" si="1291">IF(Z150&gt;0,R150*T150*W150*Z150,IF(W150&gt;0,R150*T150*W150,R150*T150))</f>
        <v>0</v>
      </c>
      <c r="AC150" s="207">
        <f t="shared" ref="AC150" si="1292">AB150-AF150</f>
        <v>0</v>
      </c>
      <c r="AD150" s="207">
        <f t="shared" ref="AD150" si="1293">ROUNDDOWN(AC150/2,0)</f>
        <v>0</v>
      </c>
      <c r="AE150" s="207">
        <f t="shared" ref="AE150" si="1294">AC150-AD150</f>
        <v>0</v>
      </c>
      <c r="AF150" s="3">
        <f t="shared" ref="AF150" si="1295">O150</f>
        <v>0</v>
      </c>
      <c r="AG150" s="261"/>
      <c r="AH150" s="255"/>
      <c r="AI150" s="229">
        <f t="shared" ref="AI150" si="1296">AB150-K150</f>
        <v>0</v>
      </c>
      <c r="AJ150" s="229">
        <f t="shared" ref="AJ150" si="1297">AC150-L150</f>
        <v>0</v>
      </c>
      <c r="AK150" s="229">
        <f t="shared" ref="AK150" si="1298">AD150-M150</f>
        <v>0</v>
      </c>
      <c r="AL150" s="229">
        <f t="shared" ref="AL150" si="1299">AE150-N150</f>
        <v>0</v>
      </c>
      <c r="AM150" s="229">
        <f t="shared" ref="AM150" si="1300">AF150-O150</f>
        <v>0</v>
      </c>
    </row>
    <row r="151" spans="1:39" ht="19.899999999999999" customHeight="1">
      <c r="A151" s="202" t="str">
        <f>'様式4-1'!A151</f>
        <v>【】</v>
      </c>
      <c r="B151" s="563">
        <f>'様式4-1'!B151</f>
        <v>0</v>
      </c>
      <c r="C151" s="564"/>
      <c r="D151" s="564"/>
      <c r="E151" s="564"/>
      <c r="F151" s="564"/>
      <c r="G151" s="564"/>
      <c r="H151" s="564"/>
      <c r="I151" s="564"/>
      <c r="J151" s="565"/>
      <c r="K151" s="203"/>
      <c r="L151" s="203"/>
      <c r="M151" s="203"/>
      <c r="N151" s="203"/>
      <c r="O151" s="203"/>
      <c r="P151" s="192"/>
      <c r="Q151" s="193"/>
      <c r="R151" s="202" t="str">
        <f t="shared" si="1238"/>
        <v>【】</v>
      </c>
      <c r="S151" s="563">
        <f t="shared" ref="S151" si="1301">B151</f>
        <v>0</v>
      </c>
      <c r="T151" s="564"/>
      <c r="U151" s="564"/>
      <c r="V151" s="564"/>
      <c r="W151" s="564"/>
      <c r="X151" s="564"/>
      <c r="Y151" s="564"/>
      <c r="Z151" s="564"/>
      <c r="AA151" s="565"/>
      <c r="AB151" s="4"/>
      <c r="AC151" s="4"/>
      <c r="AD151" s="4"/>
      <c r="AE151" s="4"/>
      <c r="AF151" s="4"/>
      <c r="AG151" s="260"/>
      <c r="AH151" s="254"/>
      <c r="AI151" s="228"/>
      <c r="AJ151" s="228"/>
      <c r="AK151" s="228"/>
      <c r="AL151" s="228"/>
      <c r="AM151" s="228"/>
    </row>
    <row r="152" spans="1:39" ht="19.899999999999999" customHeight="1">
      <c r="A152" s="204">
        <f>'様式4-1'!A152</f>
        <v>0</v>
      </c>
      <c r="B152" s="205" t="s">
        <v>11</v>
      </c>
      <c r="C152" s="206">
        <f>'様式4-1'!C152</f>
        <v>0</v>
      </c>
      <c r="D152" s="206">
        <f>'様式4-1'!D152</f>
        <v>0</v>
      </c>
      <c r="E152" s="205" t="s">
        <v>11</v>
      </c>
      <c r="F152" s="206">
        <f>'様式4-1'!F152</f>
        <v>0</v>
      </c>
      <c r="G152" s="206">
        <f>'様式4-1'!G152</f>
        <v>0</v>
      </c>
      <c r="H152" s="205" t="s">
        <v>11</v>
      </c>
      <c r="I152" s="206">
        <f>'様式4-1'!I152</f>
        <v>0</v>
      </c>
      <c r="J152" s="206">
        <f>'様式4-1'!J152</f>
        <v>0</v>
      </c>
      <c r="K152" s="207">
        <f t="shared" ref="K152" si="1302">IF(I152&gt;0,A152*C152*F152*I152,IF(F152&gt;0,A152*C152*F152,A152*C152))</f>
        <v>0</v>
      </c>
      <c r="L152" s="207">
        <f t="shared" ref="L152" si="1303">K152-O152</f>
        <v>0</v>
      </c>
      <c r="M152" s="207">
        <f t="shared" ref="M152" si="1304">ROUNDDOWN(L152/2,0)</f>
        <v>0</v>
      </c>
      <c r="N152" s="207">
        <f t="shared" ref="N152" si="1305">L152-M152</f>
        <v>0</v>
      </c>
      <c r="O152" s="208">
        <f>'様式4-1'!O152</f>
        <v>0</v>
      </c>
      <c r="P152" s="192"/>
      <c r="Q152" s="193"/>
      <c r="R152" s="204">
        <f t="shared" si="1238"/>
        <v>0</v>
      </c>
      <c r="S152" s="205" t="s">
        <v>11</v>
      </c>
      <c r="T152" s="206">
        <f t="shared" ref="T152" si="1306">C152</f>
        <v>0</v>
      </c>
      <c r="U152" s="206">
        <f t="shared" ref="U152" si="1307">D152</f>
        <v>0</v>
      </c>
      <c r="V152" s="205" t="s">
        <v>11</v>
      </c>
      <c r="W152" s="206">
        <f t="shared" ref="W152" si="1308">F152</f>
        <v>0</v>
      </c>
      <c r="X152" s="206">
        <f t="shared" ref="X152" si="1309">G152</f>
        <v>0</v>
      </c>
      <c r="Y152" s="205" t="s">
        <v>11</v>
      </c>
      <c r="Z152" s="206">
        <f t="shared" ref="Z152" si="1310">I152</f>
        <v>0</v>
      </c>
      <c r="AA152" s="206">
        <f t="shared" ref="AA152" si="1311">J152</f>
        <v>0</v>
      </c>
      <c r="AB152" s="207">
        <f t="shared" ref="AB152" si="1312">IF(Z152&gt;0,R152*T152*W152*Z152,IF(W152&gt;0,R152*T152*W152,R152*T152))</f>
        <v>0</v>
      </c>
      <c r="AC152" s="207">
        <f t="shared" ref="AC152" si="1313">AB152-AF152</f>
        <v>0</v>
      </c>
      <c r="AD152" s="207">
        <f t="shared" ref="AD152" si="1314">ROUNDDOWN(AC152/2,0)</f>
        <v>0</v>
      </c>
      <c r="AE152" s="207">
        <f t="shared" ref="AE152" si="1315">AC152-AD152</f>
        <v>0</v>
      </c>
      <c r="AF152" s="3">
        <f t="shared" ref="AF152" si="1316">O152</f>
        <v>0</v>
      </c>
      <c r="AG152" s="261"/>
      <c r="AH152" s="255"/>
      <c r="AI152" s="229">
        <f t="shared" ref="AI152" si="1317">AB152-K152</f>
        <v>0</v>
      </c>
      <c r="AJ152" s="229">
        <f t="shared" ref="AJ152" si="1318">AC152-L152</f>
        <v>0</v>
      </c>
      <c r="AK152" s="229">
        <f t="shared" ref="AK152" si="1319">AD152-M152</f>
        <v>0</v>
      </c>
      <c r="AL152" s="229">
        <f t="shared" ref="AL152" si="1320">AE152-N152</f>
        <v>0</v>
      </c>
      <c r="AM152" s="229">
        <f t="shared" ref="AM152" si="1321">AF152-O152</f>
        <v>0</v>
      </c>
    </row>
    <row r="153" spans="1:39" ht="19.899999999999999" customHeight="1">
      <c r="A153" s="202" t="str">
        <f>'様式4-1'!A153</f>
        <v>【】</v>
      </c>
      <c r="B153" s="563">
        <f>'様式4-1'!B153</f>
        <v>0</v>
      </c>
      <c r="C153" s="564"/>
      <c r="D153" s="564"/>
      <c r="E153" s="564"/>
      <c r="F153" s="564"/>
      <c r="G153" s="564"/>
      <c r="H153" s="564"/>
      <c r="I153" s="564"/>
      <c r="J153" s="565"/>
      <c r="K153" s="203"/>
      <c r="L153" s="203"/>
      <c r="M153" s="203"/>
      <c r="N153" s="203"/>
      <c r="O153" s="203"/>
      <c r="P153" s="192"/>
      <c r="Q153" s="193"/>
      <c r="R153" s="202" t="str">
        <f t="shared" si="1238"/>
        <v>【】</v>
      </c>
      <c r="S153" s="563">
        <f t="shared" ref="S153" si="1322">B153</f>
        <v>0</v>
      </c>
      <c r="T153" s="564"/>
      <c r="U153" s="564"/>
      <c r="V153" s="564"/>
      <c r="W153" s="564"/>
      <c r="X153" s="564"/>
      <c r="Y153" s="564"/>
      <c r="Z153" s="564"/>
      <c r="AA153" s="565"/>
      <c r="AB153" s="4"/>
      <c r="AC153" s="4"/>
      <c r="AD153" s="4"/>
      <c r="AE153" s="4"/>
      <c r="AF153" s="4"/>
      <c r="AG153" s="260"/>
      <c r="AH153" s="254"/>
      <c r="AI153" s="228"/>
      <c r="AJ153" s="228"/>
      <c r="AK153" s="228"/>
      <c r="AL153" s="228"/>
      <c r="AM153" s="228"/>
    </row>
    <row r="154" spans="1:39" ht="19.899999999999999" customHeight="1">
      <c r="A154" s="204">
        <f>'様式4-1'!A154</f>
        <v>0</v>
      </c>
      <c r="B154" s="205" t="s">
        <v>11</v>
      </c>
      <c r="C154" s="206">
        <f>'様式4-1'!C154</f>
        <v>0</v>
      </c>
      <c r="D154" s="206">
        <f>'様式4-1'!D154</f>
        <v>0</v>
      </c>
      <c r="E154" s="205" t="s">
        <v>11</v>
      </c>
      <c r="F154" s="206">
        <f>'様式4-1'!F154</f>
        <v>0</v>
      </c>
      <c r="G154" s="206">
        <f>'様式4-1'!G154</f>
        <v>0</v>
      </c>
      <c r="H154" s="205" t="s">
        <v>11</v>
      </c>
      <c r="I154" s="206">
        <f>'様式4-1'!I154</f>
        <v>0</v>
      </c>
      <c r="J154" s="206">
        <f>'様式4-1'!J154</f>
        <v>0</v>
      </c>
      <c r="K154" s="207">
        <f t="shared" ref="K154" si="1323">IF(I154&gt;0,A154*C154*F154*I154,IF(F154&gt;0,A154*C154*F154,A154*C154))</f>
        <v>0</v>
      </c>
      <c r="L154" s="207">
        <f t="shared" ref="L154" si="1324">K154-O154</f>
        <v>0</v>
      </c>
      <c r="M154" s="207">
        <f t="shared" ref="M154" si="1325">ROUNDDOWN(L154/2,0)</f>
        <v>0</v>
      </c>
      <c r="N154" s="207">
        <f t="shared" ref="N154" si="1326">L154-M154</f>
        <v>0</v>
      </c>
      <c r="O154" s="208">
        <f>'様式4-1'!O154</f>
        <v>0</v>
      </c>
      <c r="P154" s="192"/>
      <c r="Q154" s="193"/>
      <c r="R154" s="204">
        <f t="shared" si="1238"/>
        <v>0</v>
      </c>
      <c r="S154" s="205" t="s">
        <v>11</v>
      </c>
      <c r="T154" s="206">
        <f t="shared" ref="T154:U154" si="1327">C154</f>
        <v>0</v>
      </c>
      <c r="U154" s="206">
        <f t="shared" si="1327"/>
        <v>0</v>
      </c>
      <c r="V154" s="205" t="s">
        <v>11</v>
      </c>
      <c r="W154" s="206">
        <f t="shared" ref="W154:X154" si="1328">F154</f>
        <v>0</v>
      </c>
      <c r="X154" s="206">
        <f t="shared" si="1328"/>
        <v>0</v>
      </c>
      <c r="Y154" s="205" t="s">
        <v>11</v>
      </c>
      <c r="Z154" s="206">
        <f t="shared" ref="Z154:AA154" si="1329">I154</f>
        <v>0</v>
      </c>
      <c r="AA154" s="206">
        <f t="shared" si="1329"/>
        <v>0</v>
      </c>
      <c r="AB154" s="207">
        <f t="shared" ref="AB154" si="1330">IF(Z154&gt;0,R154*T154*W154*Z154,IF(W154&gt;0,R154*T154*W154,R154*T154))</f>
        <v>0</v>
      </c>
      <c r="AC154" s="207">
        <f t="shared" ref="AC154" si="1331">AB154-AF154</f>
        <v>0</v>
      </c>
      <c r="AD154" s="207">
        <f t="shared" ref="AD154" si="1332">ROUNDDOWN(AC154/2,0)</f>
        <v>0</v>
      </c>
      <c r="AE154" s="207">
        <f t="shared" ref="AE154" si="1333">AC154-AD154</f>
        <v>0</v>
      </c>
      <c r="AF154" s="3">
        <f t="shared" ref="AF154" si="1334">O154</f>
        <v>0</v>
      </c>
      <c r="AG154" s="261"/>
      <c r="AH154" s="255"/>
      <c r="AI154" s="229">
        <f t="shared" ref="AI154" si="1335">AB154-K154</f>
        <v>0</v>
      </c>
      <c r="AJ154" s="229">
        <f t="shared" ref="AJ154" si="1336">AC154-L154</f>
        <v>0</v>
      </c>
      <c r="AK154" s="229">
        <f t="shared" ref="AK154" si="1337">AD154-M154</f>
        <v>0</v>
      </c>
      <c r="AL154" s="229">
        <f t="shared" ref="AL154" si="1338">AE154-N154</f>
        <v>0</v>
      </c>
      <c r="AM154" s="229">
        <f t="shared" ref="AM154" si="1339">AF154-O154</f>
        <v>0</v>
      </c>
    </row>
    <row r="155" spans="1:39" ht="19.899999999999999" customHeight="1">
      <c r="A155" s="382" t="s">
        <v>33</v>
      </c>
      <c r="B155" s="389"/>
      <c r="C155" s="389"/>
      <c r="D155" s="389"/>
      <c r="E155" s="389"/>
      <c r="F155" s="389"/>
      <c r="G155" s="389"/>
      <c r="H155" s="389"/>
      <c r="I155" s="389"/>
      <c r="J155" s="566"/>
      <c r="K155" s="209">
        <f>SUM(K145:K154)</f>
        <v>0</v>
      </c>
      <c r="L155" s="209">
        <f>SUM(L145:L154)</f>
        <v>0</v>
      </c>
      <c r="M155" s="209">
        <f>SUM(M145:M154)</f>
        <v>0</v>
      </c>
      <c r="N155" s="209">
        <f>SUM(N145:N154)</f>
        <v>0</v>
      </c>
      <c r="O155" s="209">
        <f>SUM(O145:O154)</f>
        <v>0</v>
      </c>
      <c r="P155" s="192"/>
      <c r="Q155" s="193"/>
      <c r="R155" s="330" t="s">
        <v>33</v>
      </c>
      <c r="S155" s="357"/>
      <c r="T155" s="357"/>
      <c r="U155" s="357"/>
      <c r="V155" s="357"/>
      <c r="W155" s="357"/>
      <c r="X155" s="357"/>
      <c r="Y155" s="357"/>
      <c r="Z155" s="357"/>
      <c r="AA155" s="358"/>
      <c r="AB155" s="11">
        <f>SUM(AB145:AB154)</f>
        <v>0</v>
      </c>
      <c r="AC155" s="11">
        <f>SUM(AC145:AC154)</f>
        <v>0</v>
      </c>
      <c r="AD155" s="11">
        <f>SUM(AD145:AD154)</f>
        <v>0</v>
      </c>
      <c r="AE155" s="11">
        <f>SUM(AE145:AE154)</f>
        <v>0</v>
      </c>
      <c r="AF155" s="11">
        <f>SUM(AF145:AF154)</f>
        <v>0</v>
      </c>
      <c r="AG155" s="86"/>
      <c r="AH155" s="267"/>
      <c r="AI155" s="249">
        <f>SUM(AI145:AI154)</f>
        <v>0</v>
      </c>
      <c r="AJ155" s="249">
        <f>SUM(AJ145:AJ154)</f>
        <v>0</v>
      </c>
      <c r="AK155" s="249">
        <f>SUM(AK145:AK154)</f>
        <v>0</v>
      </c>
      <c r="AL155" s="249">
        <f>SUM(AL145:AL154)</f>
        <v>0</v>
      </c>
      <c r="AM155" s="249">
        <f>SUM(AM145:AM154)</f>
        <v>0</v>
      </c>
    </row>
    <row r="156" spans="1:39" ht="19.899999999999999" customHeight="1"/>
    <row r="157" spans="1:39" ht="19.899999999999999" customHeight="1"/>
    <row r="158" spans="1:39" ht="19.899999999999999" customHeight="1"/>
    <row r="159" spans="1:39" ht="19.899999999999999" customHeight="1"/>
    <row r="160" spans="1:39"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205">
    <mergeCell ref="AH3:AH4"/>
    <mergeCell ref="AH38:AH39"/>
    <mergeCell ref="AH73:AH74"/>
    <mergeCell ref="AH108:AH109"/>
    <mergeCell ref="AH143:AH144"/>
    <mergeCell ref="B9:J9"/>
    <mergeCell ref="B11:J11"/>
    <mergeCell ref="S7:AA7"/>
    <mergeCell ref="S9:AA9"/>
    <mergeCell ref="S11:AA11"/>
    <mergeCell ref="B13:J13"/>
    <mergeCell ref="A3:J4"/>
    <mergeCell ref="K3:K4"/>
    <mergeCell ref="L3:N3"/>
    <mergeCell ref="N4:O4"/>
    <mergeCell ref="B5:J5"/>
    <mergeCell ref="B7:J7"/>
    <mergeCell ref="B21:J21"/>
    <mergeCell ref="B23:J23"/>
    <mergeCell ref="S19:AA19"/>
    <mergeCell ref="S21:AA21"/>
    <mergeCell ref="S23:AA23"/>
    <mergeCell ref="B25:J25"/>
    <mergeCell ref="B15:J15"/>
    <mergeCell ref="B17:J17"/>
    <mergeCell ref="S13:AA13"/>
    <mergeCell ref="S15:AA15"/>
    <mergeCell ref="S17:AA17"/>
    <mergeCell ref="B19:J19"/>
    <mergeCell ref="AB38:AB39"/>
    <mergeCell ref="AC38:AE38"/>
    <mergeCell ref="AE39:AF39"/>
    <mergeCell ref="B27:J27"/>
    <mergeCell ref="B29:J29"/>
    <mergeCell ref="S25:AA25"/>
    <mergeCell ref="S27:AA27"/>
    <mergeCell ref="S29:AA29"/>
    <mergeCell ref="B31:J31"/>
    <mergeCell ref="S31:AA31"/>
    <mergeCell ref="B42:J42"/>
    <mergeCell ref="B44:J44"/>
    <mergeCell ref="S40:AA40"/>
    <mergeCell ref="S42:AA42"/>
    <mergeCell ref="S44:AA44"/>
    <mergeCell ref="B46:J46"/>
    <mergeCell ref="B33:J33"/>
    <mergeCell ref="A35:J35"/>
    <mergeCell ref="A38:J39"/>
    <mergeCell ref="K38:K39"/>
    <mergeCell ref="L38:N38"/>
    <mergeCell ref="N39:O39"/>
    <mergeCell ref="B40:J40"/>
    <mergeCell ref="S33:AA33"/>
    <mergeCell ref="R35:AA35"/>
    <mergeCell ref="R38:AA39"/>
    <mergeCell ref="B54:J54"/>
    <mergeCell ref="B56:J56"/>
    <mergeCell ref="S52:AA52"/>
    <mergeCell ref="S54:AA54"/>
    <mergeCell ref="S56:AA56"/>
    <mergeCell ref="B58:J58"/>
    <mergeCell ref="B48:J48"/>
    <mergeCell ref="B50:J50"/>
    <mergeCell ref="S46:AA46"/>
    <mergeCell ref="S48:AA48"/>
    <mergeCell ref="S50:AA50"/>
    <mergeCell ref="B52:J52"/>
    <mergeCell ref="AB73:AB74"/>
    <mergeCell ref="AC73:AE73"/>
    <mergeCell ref="AE74:AF74"/>
    <mergeCell ref="B60:J60"/>
    <mergeCell ref="B62:J62"/>
    <mergeCell ref="S58:AA58"/>
    <mergeCell ref="S60:AA60"/>
    <mergeCell ref="S62:AA62"/>
    <mergeCell ref="B64:J64"/>
    <mergeCell ref="S64:AA64"/>
    <mergeCell ref="S66:AA66"/>
    <mergeCell ref="S68:AA68"/>
    <mergeCell ref="A70:J70"/>
    <mergeCell ref="A73:J74"/>
    <mergeCell ref="K73:K74"/>
    <mergeCell ref="L73:N73"/>
    <mergeCell ref="N74:O74"/>
    <mergeCell ref="R70:AA70"/>
    <mergeCell ref="R73:AA74"/>
    <mergeCell ref="B75:J75"/>
    <mergeCell ref="B77:J77"/>
    <mergeCell ref="B79:J79"/>
    <mergeCell ref="S75:AA75"/>
    <mergeCell ref="S77:AA77"/>
    <mergeCell ref="S79:AA79"/>
    <mergeCell ref="S81:AA81"/>
    <mergeCell ref="S83:AA83"/>
    <mergeCell ref="B66:J66"/>
    <mergeCell ref="B68:J68"/>
    <mergeCell ref="B87:J87"/>
    <mergeCell ref="B89:J89"/>
    <mergeCell ref="B91:J91"/>
    <mergeCell ref="S87:AA87"/>
    <mergeCell ref="S89:AA89"/>
    <mergeCell ref="S91:AA91"/>
    <mergeCell ref="B81:J81"/>
    <mergeCell ref="B83:J83"/>
    <mergeCell ref="B85:J85"/>
    <mergeCell ref="S85:AA85"/>
    <mergeCell ref="B99:J99"/>
    <mergeCell ref="B101:J101"/>
    <mergeCell ref="B103:J103"/>
    <mergeCell ref="S99:AA99"/>
    <mergeCell ref="S101:AA101"/>
    <mergeCell ref="S103:AA103"/>
    <mergeCell ref="B93:J93"/>
    <mergeCell ref="B95:J95"/>
    <mergeCell ref="B97:J97"/>
    <mergeCell ref="S93:AA93"/>
    <mergeCell ref="S95:AA95"/>
    <mergeCell ref="S97:AA97"/>
    <mergeCell ref="B116:J116"/>
    <mergeCell ref="B118:J118"/>
    <mergeCell ref="B120:J120"/>
    <mergeCell ref="S120:AA120"/>
    <mergeCell ref="B110:J110"/>
    <mergeCell ref="B112:J112"/>
    <mergeCell ref="B114:J114"/>
    <mergeCell ref="A105:J105"/>
    <mergeCell ref="A108:J109"/>
    <mergeCell ref="K108:K109"/>
    <mergeCell ref="L108:N108"/>
    <mergeCell ref="N109:O109"/>
    <mergeCell ref="R105:AA105"/>
    <mergeCell ref="R108:AA109"/>
    <mergeCell ref="B128:J128"/>
    <mergeCell ref="B130:J130"/>
    <mergeCell ref="B132:J132"/>
    <mergeCell ref="S128:AA128"/>
    <mergeCell ref="S130:AA130"/>
    <mergeCell ref="S132:AA132"/>
    <mergeCell ref="B122:J122"/>
    <mergeCell ref="B124:J124"/>
    <mergeCell ref="B126:J126"/>
    <mergeCell ref="S122:AA122"/>
    <mergeCell ref="S124:AA124"/>
    <mergeCell ref="S126:AA126"/>
    <mergeCell ref="B151:J151"/>
    <mergeCell ref="B153:J153"/>
    <mergeCell ref="A155:J155"/>
    <mergeCell ref="R3:AA4"/>
    <mergeCell ref="AB3:AB4"/>
    <mergeCell ref="AC3:AE3"/>
    <mergeCell ref="AE4:AF4"/>
    <mergeCell ref="S5:AA5"/>
    <mergeCell ref="B145:J145"/>
    <mergeCell ref="B147:J147"/>
    <mergeCell ref="B149:J149"/>
    <mergeCell ref="A140:J140"/>
    <mergeCell ref="A143:J144"/>
    <mergeCell ref="K143:K144"/>
    <mergeCell ref="L143:N143"/>
    <mergeCell ref="N144:O144"/>
    <mergeCell ref="R140:AA140"/>
    <mergeCell ref="R143:AA144"/>
    <mergeCell ref="B134:J134"/>
    <mergeCell ref="B136:J136"/>
    <mergeCell ref="B138:J138"/>
    <mergeCell ref="S134:AA134"/>
    <mergeCell ref="S136:AA136"/>
    <mergeCell ref="S138:AA138"/>
    <mergeCell ref="R155:AA155"/>
    <mergeCell ref="AE144:AF144"/>
    <mergeCell ref="S145:AA145"/>
    <mergeCell ref="S147:AA147"/>
    <mergeCell ref="S149:AA149"/>
    <mergeCell ref="S151:AA151"/>
    <mergeCell ref="S153:AA153"/>
    <mergeCell ref="AE109:AF109"/>
    <mergeCell ref="S110:AA110"/>
    <mergeCell ref="S112:AA112"/>
    <mergeCell ref="S114:AA114"/>
    <mergeCell ref="S116:AA116"/>
    <mergeCell ref="S118:AA118"/>
    <mergeCell ref="AB143:AB144"/>
    <mergeCell ref="AC143:AE143"/>
    <mergeCell ref="AB108:AB109"/>
    <mergeCell ref="AC108:AE108"/>
    <mergeCell ref="AI142:AM142"/>
    <mergeCell ref="AI143:AI144"/>
    <mergeCell ref="AJ143:AL143"/>
    <mergeCell ref="AL144:AM144"/>
    <mergeCell ref="AI2:AM2"/>
    <mergeCell ref="AI37:AM37"/>
    <mergeCell ref="AI38:AI39"/>
    <mergeCell ref="AJ38:AL38"/>
    <mergeCell ref="AL39:AM39"/>
    <mergeCell ref="AI72:AM72"/>
    <mergeCell ref="AI73:AI74"/>
    <mergeCell ref="AJ73:AL73"/>
    <mergeCell ref="AL74:AM74"/>
    <mergeCell ref="AI107:AM107"/>
    <mergeCell ref="AI108:AI109"/>
    <mergeCell ref="AJ108:AL108"/>
    <mergeCell ref="AL109:AM109"/>
    <mergeCell ref="AI3:AI4"/>
    <mergeCell ref="AJ3:AL3"/>
    <mergeCell ref="AL4:AM4"/>
  </mergeCells>
  <phoneticPr fontId="6"/>
  <conditionalFormatting sqref="A5:J6">
    <cfRule type="cellIs" dxfId="38" priority="17" operator="equal">
      <formula>0</formula>
    </cfRule>
  </conditionalFormatting>
  <conditionalFormatting sqref="A7:J34">
    <cfRule type="cellIs" dxfId="37" priority="16" operator="equal">
      <formula>0</formula>
    </cfRule>
  </conditionalFormatting>
  <conditionalFormatting sqref="R5:AA6">
    <cfRule type="cellIs" dxfId="36" priority="15" operator="equal">
      <formula>0</formula>
    </cfRule>
  </conditionalFormatting>
  <conditionalFormatting sqref="R7:AA34">
    <cfRule type="cellIs" dxfId="35" priority="14" operator="equal">
      <formula>0</formula>
    </cfRule>
  </conditionalFormatting>
  <conditionalFormatting sqref="A40:J69">
    <cfRule type="cellIs" dxfId="34" priority="13" operator="equal">
      <formula>0</formula>
    </cfRule>
  </conditionalFormatting>
  <conditionalFormatting sqref="A75:J104">
    <cfRule type="cellIs" dxfId="33" priority="12" operator="equal">
      <formula>0</formula>
    </cfRule>
  </conditionalFormatting>
  <conditionalFormatting sqref="A110:J139">
    <cfRule type="cellIs" dxfId="32" priority="11" operator="equal">
      <formula>0</formula>
    </cfRule>
  </conditionalFormatting>
  <conditionalFormatting sqref="A145:J154">
    <cfRule type="cellIs" dxfId="31" priority="10" operator="equal">
      <formula>0</formula>
    </cfRule>
  </conditionalFormatting>
  <conditionalFormatting sqref="R40:AA69">
    <cfRule type="cellIs" dxfId="30" priority="9" operator="equal">
      <formula>0</formula>
    </cfRule>
  </conditionalFormatting>
  <conditionalFormatting sqref="R75:AA104">
    <cfRule type="cellIs" dxfId="29" priority="8" operator="equal">
      <formula>0</formula>
    </cfRule>
  </conditionalFormatting>
  <conditionalFormatting sqref="R110:AA139">
    <cfRule type="cellIs" dxfId="28" priority="7" operator="equal">
      <formula>0</formula>
    </cfRule>
  </conditionalFormatting>
  <conditionalFormatting sqref="R145:AA154">
    <cfRule type="cellIs" dxfId="27" priority="6" operator="equal">
      <formula>0</formula>
    </cfRule>
  </conditionalFormatting>
  <conditionalFormatting sqref="AI5:AM35 AI145:AM155">
    <cfRule type="cellIs" dxfId="26" priority="5" operator="notEqual">
      <formula>0</formula>
    </cfRule>
  </conditionalFormatting>
  <conditionalFormatting sqref="AI40:AM70">
    <cfRule type="cellIs" dxfId="25" priority="4" operator="notEqual">
      <formula>0</formula>
    </cfRule>
  </conditionalFormatting>
  <conditionalFormatting sqref="AI75:AM105">
    <cfRule type="cellIs" dxfId="24" priority="3" operator="notEqual">
      <formula>0</formula>
    </cfRule>
  </conditionalFormatting>
  <conditionalFormatting sqref="AI110:AM140">
    <cfRule type="cellIs" dxfId="23" priority="2" operator="notEqual">
      <formula>0</formula>
    </cfRule>
  </conditionalFormatting>
  <printOptions horizontalCentered="1"/>
  <pageMargins left="0.31496062992125984" right="0.31496062992125984" top="0.74803149606299213" bottom="0.74803149606299213" header="0.31496062992125984" footer="0.31496062992125984"/>
  <pageSetup paperSize="9" scale="68" orientation="landscape" r:id="rId1"/>
  <rowBreaks count="4" manualBreakCount="4">
    <brk id="36" max="35" man="1"/>
    <brk id="71" max="35" man="1"/>
    <brk id="106" max="35" man="1"/>
    <brk id="141" max="35"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07D6-272E-4DD0-9C5B-F4BD7791BC22}">
  <sheetPr>
    <tabColor theme="5" tint="0.59999389629810485"/>
  </sheetPr>
  <dimension ref="A1:AO320"/>
  <sheetViews>
    <sheetView showGridLines="0" view="pageBreakPreview" zoomScaleNormal="100" zoomScaleSheetLayoutView="100" workbookViewId="0">
      <selection activeCell="AJ1" sqref="AJ1:AJ1048576"/>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8" width="2.125" style="2" customWidth="1"/>
    <col min="19" max="19" width="10.75" style="2" customWidth="1"/>
    <col min="20" max="20" width="3" style="2" customWidth="1"/>
    <col min="21" max="21" width="3.75" style="2" customWidth="1"/>
    <col min="22" max="22" width="3.25" style="2" customWidth="1"/>
    <col min="23" max="23" width="3" style="2" bestFit="1" customWidth="1"/>
    <col min="24" max="24" width="3.5" style="2" customWidth="1"/>
    <col min="25" max="25" width="3.25" style="2" customWidth="1"/>
    <col min="26" max="26" width="3" style="2" customWidth="1"/>
    <col min="27" max="27" width="3.5" style="2" customWidth="1"/>
    <col min="28" max="28" width="3.25" style="2" customWidth="1"/>
    <col min="29" max="33" width="10.75" style="2" customWidth="1"/>
    <col min="34" max="34" width="9.25" style="2" bestFit="1" customWidth="1"/>
    <col min="35" max="35" width="1.625" style="51" customWidth="1"/>
    <col min="36" max="36" width="14.125" style="266" customWidth="1"/>
    <col min="37" max="41" width="10.625" style="248" customWidth="1"/>
    <col min="42" max="16384" width="8.75" style="2"/>
  </cols>
  <sheetData>
    <row r="1" spans="1:41" ht="19.899999999999999" customHeight="1">
      <c r="A1" s="2" t="s">
        <v>7</v>
      </c>
      <c r="Q1" s="192"/>
      <c r="R1" s="193"/>
      <c r="S1" s="2" t="s">
        <v>7</v>
      </c>
    </row>
    <row r="2" spans="1:41" ht="19.899999999999999" customHeight="1">
      <c r="A2" s="12" t="s">
        <v>97</v>
      </c>
      <c r="Q2" s="192"/>
      <c r="R2" s="193"/>
      <c r="S2" s="12" t="s">
        <v>97</v>
      </c>
      <c r="AK2" s="560" t="s">
        <v>319</v>
      </c>
      <c r="AL2" s="561"/>
      <c r="AM2" s="561"/>
      <c r="AN2" s="561"/>
      <c r="AO2" s="562"/>
    </row>
    <row r="3" spans="1:41" ht="19.899999999999999" customHeight="1">
      <c r="A3" s="351" t="s">
        <v>8</v>
      </c>
      <c r="B3" s="352"/>
      <c r="C3" s="352"/>
      <c r="D3" s="352"/>
      <c r="E3" s="352"/>
      <c r="F3" s="352"/>
      <c r="G3" s="352"/>
      <c r="H3" s="352"/>
      <c r="I3" s="352"/>
      <c r="J3" s="353"/>
      <c r="K3" s="323" t="s">
        <v>12</v>
      </c>
      <c r="L3" s="359" t="s">
        <v>13</v>
      </c>
      <c r="M3" s="359"/>
      <c r="N3" s="359"/>
      <c r="O3" s="146" t="s">
        <v>16</v>
      </c>
      <c r="P3" s="85"/>
      <c r="Q3" s="192"/>
      <c r="R3" s="193"/>
      <c r="S3" s="351" t="s">
        <v>8</v>
      </c>
      <c r="T3" s="352"/>
      <c r="U3" s="352"/>
      <c r="V3" s="352"/>
      <c r="W3" s="352"/>
      <c r="X3" s="352"/>
      <c r="Y3" s="352"/>
      <c r="Z3" s="352"/>
      <c r="AA3" s="352"/>
      <c r="AB3" s="353"/>
      <c r="AC3" s="323" t="s">
        <v>12</v>
      </c>
      <c r="AD3" s="359" t="s">
        <v>13</v>
      </c>
      <c r="AE3" s="359"/>
      <c r="AF3" s="359"/>
      <c r="AG3" s="146" t="s">
        <v>16</v>
      </c>
      <c r="AH3" s="85"/>
      <c r="AI3" s="85"/>
      <c r="AJ3" s="364" t="s">
        <v>438</v>
      </c>
      <c r="AK3" s="359" t="s">
        <v>12</v>
      </c>
      <c r="AL3" s="359" t="s">
        <v>13</v>
      </c>
      <c r="AM3" s="359"/>
      <c r="AN3" s="359"/>
      <c r="AO3" s="219" t="s">
        <v>16</v>
      </c>
    </row>
    <row r="4" spans="1:41" ht="19.899999999999999" customHeight="1">
      <c r="A4" s="354"/>
      <c r="B4" s="355"/>
      <c r="C4" s="355"/>
      <c r="D4" s="355"/>
      <c r="E4" s="355"/>
      <c r="F4" s="355"/>
      <c r="G4" s="355"/>
      <c r="H4" s="355"/>
      <c r="I4" s="355"/>
      <c r="J4" s="356"/>
      <c r="K4" s="323"/>
      <c r="L4" s="146" t="s">
        <v>17</v>
      </c>
      <c r="M4" s="146" t="s">
        <v>14</v>
      </c>
      <c r="N4" s="359" t="s">
        <v>15</v>
      </c>
      <c r="O4" s="359"/>
      <c r="P4" s="85"/>
      <c r="Q4" s="192"/>
      <c r="R4" s="193"/>
      <c r="S4" s="354"/>
      <c r="T4" s="355"/>
      <c r="U4" s="355"/>
      <c r="V4" s="355"/>
      <c r="W4" s="355"/>
      <c r="X4" s="355"/>
      <c r="Y4" s="355"/>
      <c r="Z4" s="355"/>
      <c r="AA4" s="355"/>
      <c r="AB4" s="356"/>
      <c r="AC4" s="323"/>
      <c r="AD4" s="146" t="s">
        <v>17</v>
      </c>
      <c r="AE4" s="146" t="s">
        <v>14</v>
      </c>
      <c r="AF4" s="359" t="s">
        <v>15</v>
      </c>
      <c r="AG4" s="359"/>
      <c r="AH4" s="85"/>
      <c r="AI4" s="85"/>
      <c r="AJ4" s="365"/>
      <c r="AK4" s="359"/>
      <c r="AL4" s="219" t="s">
        <v>17</v>
      </c>
      <c r="AM4" s="219" t="s">
        <v>14</v>
      </c>
      <c r="AN4" s="359" t="s">
        <v>15</v>
      </c>
      <c r="AO4" s="359"/>
    </row>
    <row r="5" spans="1:41" ht="19.899999999999999" customHeight="1">
      <c r="A5" s="202" t="str">
        <f>'様式4-2'!A5</f>
        <v>【工事請負費】</v>
      </c>
      <c r="B5" s="563" t="str">
        <f>'様式4-2'!B5</f>
        <v>トイレ洗面台自動水栓改修</v>
      </c>
      <c r="C5" s="564"/>
      <c r="D5" s="564"/>
      <c r="E5" s="564"/>
      <c r="F5" s="564"/>
      <c r="G5" s="564"/>
      <c r="H5" s="564"/>
      <c r="I5" s="564"/>
      <c r="J5" s="565"/>
      <c r="K5" s="203"/>
      <c r="L5" s="203"/>
      <c r="M5" s="203"/>
      <c r="N5" s="203"/>
      <c r="O5" s="203"/>
      <c r="P5" s="129"/>
      <c r="Q5" s="192"/>
      <c r="R5" s="193"/>
      <c r="S5" s="202" t="str">
        <f>A5</f>
        <v>【工事請負費】</v>
      </c>
      <c r="T5" s="563" t="str">
        <f>B5</f>
        <v>トイレ洗面台自動水栓改修</v>
      </c>
      <c r="U5" s="564"/>
      <c r="V5" s="564"/>
      <c r="W5" s="564"/>
      <c r="X5" s="564"/>
      <c r="Y5" s="564"/>
      <c r="Z5" s="564"/>
      <c r="AA5" s="564"/>
      <c r="AB5" s="565"/>
      <c r="AC5" s="203"/>
      <c r="AD5" s="203"/>
      <c r="AE5" s="203"/>
      <c r="AF5" s="203"/>
      <c r="AG5" s="203"/>
      <c r="AH5" s="129"/>
      <c r="AI5" s="129"/>
      <c r="AJ5" s="254"/>
      <c r="AK5" s="228"/>
      <c r="AL5" s="228"/>
      <c r="AM5" s="228"/>
      <c r="AN5" s="228"/>
      <c r="AO5" s="228"/>
    </row>
    <row r="6" spans="1:41" ht="19.899999999999999" customHeight="1">
      <c r="A6" s="204">
        <f>'様式4-2'!A6</f>
        <v>160000</v>
      </c>
      <c r="B6" s="205" t="s">
        <v>11</v>
      </c>
      <c r="C6" s="206">
        <f>'様式4-2'!C6</f>
        <v>1</v>
      </c>
      <c r="D6" s="206" t="str">
        <f>'様式4-2'!D6</f>
        <v>式</v>
      </c>
      <c r="E6" s="205" t="s">
        <v>11</v>
      </c>
      <c r="F6" s="206">
        <f>'様式4-2'!F6</f>
        <v>0</v>
      </c>
      <c r="G6" s="206">
        <f>'様式4-2'!G6</f>
        <v>0</v>
      </c>
      <c r="H6" s="205" t="s">
        <v>11</v>
      </c>
      <c r="I6" s="206">
        <f>'様式4-2'!I6</f>
        <v>0</v>
      </c>
      <c r="J6" s="206">
        <f>'様式4-2'!J6</f>
        <v>0</v>
      </c>
      <c r="K6" s="207">
        <f>IF(I6&gt;0,A6*C6*F6*I6,IF(F6&gt;0,A6*C6*F6,A6*C6))</f>
        <v>160000</v>
      </c>
      <c r="L6" s="207">
        <f>K6-O6</f>
        <v>160000</v>
      </c>
      <c r="M6" s="207">
        <f>ROUNDDOWN(L6/2,0)</f>
        <v>80000</v>
      </c>
      <c r="N6" s="207">
        <f>L6-M6</f>
        <v>80000</v>
      </c>
      <c r="O6" s="208">
        <f>'様式4-2'!O6</f>
        <v>0</v>
      </c>
      <c r="P6" s="128"/>
      <c r="Q6" s="192"/>
      <c r="R6" s="193"/>
      <c r="S6" s="204">
        <f>A6</f>
        <v>160000</v>
      </c>
      <c r="T6" s="205" t="s">
        <v>11</v>
      </c>
      <c r="U6" s="206">
        <f>C6</f>
        <v>1</v>
      </c>
      <c r="V6" s="206" t="str">
        <f>D6</f>
        <v>式</v>
      </c>
      <c r="W6" s="205" t="s">
        <v>11</v>
      </c>
      <c r="X6" s="206">
        <f t="shared" ref="X6:Y6" si="0">F6</f>
        <v>0</v>
      </c>
      <c r="Y6" s="206">
        <f t="shared" si="0"/>
        <v>0</v>
      </c>
      <c r="Z6" s="205" t="s">
        <v>11</v>
      </c>
      <c r="AA6" s="206">
        <f t="shared" ref="AA6:AB6" si="1">I6</f>
        <v>0</v>
      </c>
      <c r="AB6" s="206">
        <f t="shared" si="1"/>
        <v>0</v>
      </c>
      <c r="AC6" s="207">
        <f>IF(AA6&gt;0,S6*U6*X6*AA6,IF(X6&gt;0,S6*U6*X6,S6*U6))</f>
        <v>160000</v>
      </c>
      <c r="AD6" s="207">
        <f>AC6-AG6</f>
        <v>160000</v>
      </c>
      <c r="AE6" s="207">
        <f>ROUNDDOWN(AD6/2,0)</f>
        <v>80000</v>
      </c>
      <c r="AF6" s="207">
        <f>AD6-AE6</f>
        <v>80000</v>
      </c>
      <c r="AG6" s="208">
        <f>O6</f>
        <v>0</v>
      </c>
      <c r="AH6" s="128"/>
      <c r="AI6" s="128"/>
      <c r="AJ6" s="255" t="str">
        <f>IF(AC6&gt;=1000000,"相見積書提出必要",IF(AC6&gt;=100000,"見積書提出必要",""))</f>
        <v>見積書提出必要</v>
      </c>
      <c r="AK6" s="229">
        <f>AC6-K6</f>
        <v>0</v>
      </c>
      <c r="AL6" s="229">
        <f t="shared" ref="AL6:AO6" si="2">AD6-L6</f>
        <v>0</v>
      </c>
      <c r="AM6" s="229">
        <f t="shared" si="2"/>
        <v>0</v>
      </c>
      <c r="AN6" s="229">
        <f t="shared" si="2"/>
        <v>0</v>
      </c>
      <c r="AO6" s="229">
        <f t="shared" si="2"/>
        <v>0</v>
      </c>
    </row>
    <row r="7" spans="1:41" ht="19.899999999999999" customHeight="1">
      <c r="A7" s="202" t="str">
        <f>'様式4-2'!A7</f>
        <v>【工事請負費】</v>
      </c>
      <c r="B7" s="563" t="str">
        <f>'様式4-2'!B7</f>
        <v xml:space="preserve">空調設備部品取り換え修理 </v>
      </c>
      <c r="C7" s="564"/>
      <c r="D7" s="564"/>
      <c r="E7" s="564"/>
      <c r="F7" s="564"/>
      <c r="G7" s="564"/>
      <c r="H7" s="564"/>
      <c r="I7" s="564"/>
      <c r="J7" s="565"/>
      <c r="K7" s="203"/>
      <c r="L7" s="203"/>
      <c r="M7" s="203"/>
      <c r="N7" s="203"/>
      <c r="O7" s="203"/>
      <c r="P7" s="129"/>
      <c r="Q7" s="192"/>
      <c r="R7" s="193"/>
      <c r="S7" s="202" t="str">
        <f t="shared" ref="S7:S14" si="3">A7</f>
        <v>【工事請負費】</v>
      </c>
      <c r="T7" s="563" t="str">
        <f t="shared" ref="T7" si="4">B7</f>
        <v xml:space="preserve">空調設備部品取り換え修理 </v>
      </c>
      <c r="U7" s="564"/>
      <c r="V7" s="564"/>
      <c r="W7" s="564"/>
      <c r="X7" s="564"/>
      <c r="Y7" s="564"/>
      <c r="Z7" s="564"/>
      <c r="AA7" s="564"/>
      <c r="AB7" s="565"/>
      <c r="AC7" s="203"/>
      <c r="AD7" s="203"/>
      <c r="AE7" s="203"/>
      <c r="AF7" s="203"/>
      <c r="AG7" s="203"/>
      <c r="AH7" s="129"/>
      <c r="AI7" s="129"/>
      <c r="AJ7" s="254"/>
      <c r="AK7" s="228"/>
      <c r="AL7" s="228"/>
      <c r="AM7" s="228"/>
      <c r="AN7" s="228"/>
      <c r="AO7" s="228"/>
    </row>
    <row r="8" spans="1:41" ht="19.899999999999999" customHeight="1">
      <c r="A8" s="204">
        <f>'様式4-2'!A8</f>
        <v>500000</v>
      </c>
      <c r="B8" s="205" t="s">
        <v>11</v>
      </c>
      <c r="C8" s="206">
        <f>'様式4-2'!C8</f>
        <v>1</v>
      </c>
      <c r="D8" s="206" t="str">
        <f>'様式4-2'!D8</f>
        <v>式</v>
      </c>
      <c r="E8" s="205" t="s">
        <v>11</v>
      </c>
      <c r="F8" s="206">
        <f>'様式4-2'!F8</f>
        <v>0</v>
      </c>
      <c r="G8" s="206">
        <f>'様式4-2'!G8</f>
        <v>0</v>
      </c>
      <c r="H8" s="205" t="s">
        <v>11</v>
      </c>
      <c r="I8" s="206">
        <f>'様式4-2'!I8</f>
        <v>0</v>
      </c>
      <c r="J8" s="206">
        <f>'様式4-2'!J8</f>
        <v>0</v>
      </c>
      <c r="K8" s="207">
        <f t="shared" ref="K8" si="5">IF(I8&gt;0,A8*C8*F8*I8,IF(F8&gt;0,A8*C8*F8,A8*C8))</f>
        <v>500000</v>
      </c>
      <c r="L8" s="207">
        <f t="shared" ref="L8" si="6">K8-O8</f>
        <v>500000</v>
      </c>
      <c r="M8" s="207">
        <f t="shared" ref="M8" si="7">ROUNDDOWN(L8/2,0)</f>
        <v>250000</v>
      </c>
      <c r="N8" s="207">
        <f t="shared" ref="N8" si="8">L8-M8</f>
        <v>250000</v>
      </c>
      <c r="O8" s="208">
        <f>'様式4-2'!O8</f>
        <v>0</v>
      </c>
      <c r="P8" s="128"/>
      <c r="Q8" s="192"/>
      <c r="R8" s="193"/>
      <c r="S8" s="204">
        <f t="shared" si="3"/>
        <v>500000</v>
      </c>
      <c r="T8" s="205" t="s">
        <v>11</v>
      </c>
      <c r="U8" s="206">
        <f t="shared" ref="U8" si="9">C8</f>
        <v>1</v>
      </c>
      <c r="V8" s="206" t="str">
        <f t="shared" ref="V8" si="10">D8</f>
        <v>式</v>
      </c>
      <c r="W8" s="205" t="s">
        <v>11</v>
      </c>
      <c r="X8" s="206">
        <f t="shared" ref="X8" si="11">F8</f>
        <v>0</v>
      </c>
      <c r="Y8" s="206">
        <f t="shared" ref="Y8" si="12">G8</f>
        <v>0</v>
      </c>
      <c r="Z8" s="205" t="s">
        <v>11</v>
      </c>
      <c r="AA8" s="206">
        <f t="shared" ref="AA8" si="13">I8</f>
        <v>0</v>
      </c>
      <c r="AB8" s="206">
        <f t="shared" ref="AB8" si="14">J8</f>
        <v>0</v>
      </c>
      <c r="AC8" s="207">
        <f t="shared" ref="AC8" si="15">IF(AA8&gt;0,S8*U8*X8*AA8,IF(X8&gt;0,S8*U8*X8,S8*U8))</f>
        <v>500000</v>
      </c>
      <c r="AD8" s="207">
        <f t="shared" ref="AD8" si="16">AC8-AG8</f>
        <v>500000</v>
      </c>
      <c r="AE8" s="207">
        <f t="shared" ref="AE8" si="17">ROUNDDOWN(AD8/2,0)</f>
        <v>250000</v>
      </c>
      <c r="AF8" s="207">
        <f t="shared" ref="AF8" si="18">AD8-AE8</f>
        <v>250000</v>
      </c>
      <c r="AG8" s="208">
        <f t="shared" ref="AG8" si="19">O8</f>
        <v>0</v>
      </c>
      <c r="AH8" s="128"/>
      <c r="AI8" s="128"/>
      <c r="AJ8" s="255" t="str">
        <f>IF(AC8&gt;=1000000,"相見積書提出必要",IF(AC8&gt;=100000,"見積書提出必要",""))</f>
        <v>見積書提出必要</v>
      </c>
      <c r="AK8" s="229">
        <f t="shared" ref="AK8" si="20">AC8-K8</f>
        <v>0</v>
      </c>
      <c r="AL8" s="229">
        <f t="shared" ref="AL8" si="21">AD8-L8</f>
        <v>0</v>
      </c>
      <c r="AM8" s="229">
        <f t="shared" ref="AM8" si="22">AE8-M8</f>
        <v>0</v>
      </c>
      <c r="AN8" s="229">
        <f t="shared" ref="AN8" si="23">AF8-N8</f>
        <v>0</v>
      </c>
      <c r="AO8" s="229">
        <f t="shared" ref="AO8" si="24">AG8-O8</f>
        <v>0</v>
      </c>
    </row>
    <row r="9" spans="1:41" ht="19.899999999999999" hidden="1" customHeight="1">
      <c r="A9" s="202" t="str">
        <f>'様式4-2'!A9</f>
        <v>【】</v>
      </c>
      <c r="B9" s="563">
        <f>'様式4-2'!B9</f>
        <v>0</v>
      </c>
      <c r="C9" s="564"/>
      <c r="D9" s="564"/>
      <c r="E9" s="564"/>
      <c r="F9" s="564"/>
      <c r="G9" s="564"/>
      <c r="H9" s="564"/>
      <c r="I9" s="564"/>
      <c r="J9" s="565"/>
      <c r="K9" s="203"/>
      <c r="L9" s="203"/>
      <c r="M9" s="203"/>
      <c r="N9" s="203"/>
      <c r="O9" s="203"/>
      <c r="P9" s="129"/>
      <c r="Q9" s="192"/>
      <c r="R9" s="193"/>
      <c r="S9" s="202" t="str">
        <f t="shared" si="3"/>
        <v>【】</v>
      </c>
      <c r="T9" s="563">
        <f t="shared" ref="T9" si="25">B9</f>
        <v>0</v>
      </c>
      <c r="U9" s="564"/>
      <c r="V9" s="564"/>
      <c r="W9" s="564"/>
      <c r="X9" s="564"/>
      <c r="Y9" s="564"/>
      <c r="Z9" s="564"/>
      <c r="AA9" s="564"/>
      <c r="AB9" s="565"/>
      <c r="AC9" s="203"/>
      <c r="AD9" s="203"/>
      <c r="AE9" s="203"/>
      <c r="AF9" s="203"/>
      <c r="AG9" s="203"/>
      <c r="AH9" s="129"/>
      <c r="AI9" s="129"/>
      <c r="AK9" s="228"/>
      <c r="AL9" s="228"/>
      <c r="AM9" s="228"/>
      <c r="AN9" s="228"/>
      <c r="AO9" s="228"/>
    </row>
    <row r="10" spans="1:41" ht="19.899999999999999" hidden="1" customHeight="1">
      <c r="A10" s="204">
        <f>'様式4-2'!A10</f>
        <v>0</v>
      </c>
      <c r="B10" s="205" t="s">
        <v>11</v>
      </c>
      <c r="C10" s="206">
        <f>'様式4-2'!C10</f>
        <v>0</v>
      </c>
      <c r="D10" s="206">
        <f>'様式4-2'!D10</f>
        <v>0</v>
      </c>
      <c r="E10" s="205" t="s">
        <v>11</v>
      </c>
      <c r="F10" s="206">
        <f>'様式4-2'!F10</f>
        <v>0</v>
      </c>
      <c r="G10" s="206">
        <f>'様式4-2'!G10</f>
        <v>0</v>
      </c>
      <c r="H10" s="205" t="s">
        <v>11</v>
      </c>
      <c r="I10" s="206">
        <f>'様式4-2'!I10</f>
        <v>0</v>
      </c>
      <c r="J10" s="206">
        <f>'様式4-2'!J10</f>
        <v>0</v>
      </c>
      <c r="K10" s="207">
        <f t="shared" ref="K10" si="26">IF(I10&gt;0,A10*C10*F10*I10,IF(F10&gt;0,A10*C10*F10,A10*C10))</f>
        <v>0</v>
      </c>
      <c r="L10" s="207">
        <f t="shared" ref="L10" si="27">K10-O10</f>
        <v>0</v>
      </c>
      <c r="M10" s="207">
        <f t="shared" ref="M10" si="28">ROUNDDOWN(L10/2,0)</f>
        <v>0</v>
      </c>
      <c r="N10" s="207">
        <f t="shared" ref="N10" si="29">L10-M10</f>
        <v>0</v>
      </c>
      <c r="O10" s="208">
        <f>'様式4-2'!O10</f>
        <v>0</v>
      </c>
      <c r="P10" s="128"/>
      <c r="Q10" s="192"/>
      <c r="R10" s="193"/>
      <c r="S10" s="204">
        <f t="shared" si="3"/>
        <v>0</v>
      </c>
      <c r="T10" s="205" t="s">
        <v>11</v>
      </c>
      <c r="U10" s="206">
        <f t="shared" ref="U10" si="30">C10</f>
        <v>0</v>
      </c>
      <c r="V10" s="206">
        <f t="shared" ref="V10" si="31">D10</f>
        <v>0</v>
      </c>
      <c r="W10" s="205" t="s">
        <v>11</v>
      </c>
      <c r="X10" s="206">
        <f t="shared" ref="X10" si="32">F10</f>
        <v>0</v>
      </c>
      <c r="Y10" s="206">
        <f t="shared" ref="Y10" si="33">G10</f>
        <v>0</v>
      </c>
      <c r="Z10" s="205" t="s">
        <v>11</v>
      </c>
      <c r="AA10" s="206">
        <f t="shared" ref="AA10" si="34">I10</f>
        <v>0</v>
      </c>
      <c r="AB10" s="206">
        <f t="shared" ref="AB10" si="35">J10</f>
        <v>0</v>
      </c>
      <c r="AC10" s="207">
        <f t="shared" ref="AC10" si="36">IF(AA10&gt;0,S10*U10*X10*AA10,IF(X10&gt;0,S10*U10*X10,S10*U10))</f>
        <v>0</v>
      </c>
      <c r="AD10" s="207">
        <f t="shared" ref="AD10" si="37">AC10-AG10</f>
        <v>0</v>
      </c>
      <c r="AE10" s="207">
        <f t="shared" ref="AE10" si="38">ROUNDDOWN(AD10/2,0)</f>
        <v>0</v>
      </c>
      <c r="AF10" s="207">
        <f t="shared" ref="AF10" si="39">AD10-AE10</f>
        <v>0</v>
      </c>
      <c r="AG10" s="208">
        <f t="shared" ref="AG10" si="40">O10</f>
        <v>0</v>
      </c>
      <c r="AH10" s="128"/>
      <c r="AI10" s="128"/>
      <c r="AK10" s="229">
        <f t="shared" ref="AK10" si="41">AC10-K10</f>
        <v>0</v>
      </c>
      <c r="AL10" s="229">
        <f t="shared" ref="AL10" si="42">AD10-L10</f>
        <v>0</v>
      </c>
      <c r="AM10" s="229">
        <f t="shared" ref="AM10" si="43">AE10-M10</f>
        <v>0</v>
      </c>
      <c r="AN10" s="229">
        <f t="shared" ref="AN10" si="44">AF10-N10</f>
        <v>0</v>
      </c>
      <c r="AO10" s="229">
        <f t="shared" ref="AO10" si="45">AG10-O10</f>
        <v>0</v>
      </c>
    </row>
    <row r="11" spans="1:41" ht="19.899999999999999" hidden="1" customHeight="1">
      <c r="A11" s="202" t="str">
        <f>'様式4-2'!A11</f>
        <v>【】</v>
      </c>
      <c r="B11" s="563">
        <f>'様式4-2'!B11</f>
        <v>0</v>
      </c>
      <c r="C11" s="564"/>
      <c r="D11" s="564"/>
      <c r="E11" s="564"/>
      <c r="F11" s="564"/>
      <c r="G11" s="564"/>
      <c r="H11" s="564"/>
      <c r="I11" s="564"/>
      <c r="J11" s="565"/>
      <c r="K11" s="203"/>
      <c r="L11" s="203"/>
      <c r="M11" s="203"/>
      <c r="N11" s="203"/>
      <c r="O11" s="203"/>
      <c r="P11" s="129"/>
      <c r="Q11" s="192"/>
      <c r="R11" s="193"/>
      <c r="S11" s="202" t="str">
        <f t="shared" si="3"/>
        <v>【】</v>
      </c>
      <c r="T11" s="563">
        <f t="shared" ref="T11" si="46">B11</f>
        <v>0</v>
      </c>
      <c r="U11" s="564"/>
      <c r="V11" s="564"/>
      <c r="W11" s="564"/>
      <c r="X11" s="564"/>
      <c r="Y11" s="564"/>
      <c r="Z11" s="564"/>
      <c r="AA11" s="564"/>
      <c r="AB11" s="565"/>
      <c r="AC11" s="203"/>
      <c r="AD11" s="203"/>
      <c r="AE11" s="203"/>
      <c r="AF11" s="203"/>
      <c r="AG11" s="203"/>
      <c r="AH11" s="129"/>
      <c r="AI11" s="129"/>
      <c r="AK11" s="228"/>
      <c r="AL11" s="228"/>
      <c r="AM11" s="228"/>
      <c r="AN11" s="228"/>
      <c r="AO11" s="228"/>
    </row>
    <row r="12" spans="1:41" ht="19.899999999999999" hidden="1" customHeight="1">
      <c r="A12" s="204">
        <f>'様式4-2'!A12</f>
        <v>0</v>
      </c>
      <c r="B12" s="205" t="s">
        <v>11</v>
      </c>
      <c r="C12" s="206">
        <f>'様式4-2'!C12</f>
        <v>0</v>
      </c>
      <c r="D12" s="206">
        <f>'様式4-2'!D12</f>
        <v>0</v>
      </c>
      <c r="E12" s="205" t="s">
        <v>11</v>
      </c>
      <c r="F12" s="206">
        <f>'様式4-2'!F12</f>
        <v>0</v>
      </c>
      <c r="G12" s="206">
        <f>'様式4-2'!G12</f>
        <v>0</v>
      </c>
      <c r="H12" s="205" t="s">
        <v>11</v>
      </c>
      <c r="I12" s="206">
        <f>'様式4-2'!I12</f>
        <v>0</v>
      </c>
      <c r="J12" s="206">
        <f>'様式4-2'!J12</f>
        <v>0</v>
      </c>
      <c r="K12" s="207">
        <f t="shared" ref="K12" si="47">IF(I12&gt;0,A12*C12*F12*I12,IF(F12&gt;0,A12*C12*F12,A12*C12))</f>
        <v>0</v>
      </c>
      <c r="L12" s="207">
        <f t="shared" ref="L12" si="48">K12-O12</f>
        <v>0</v>
      </c>
      <c r="M12" s="207">
        <f t="shared" ref="M12" si="49">ROUNDDOWN(L12/2,0)</f>
        <v>0</v>
      </c>
      <c r="N12" s="207">
        <f t="shared" ref="N12" si="50">L12-M12</f>
        <v>0</v>
      </c>
      <c r="O12" s="208">
        <f>'様式4-2'!O12</f>
        <v>0</v>
      </c>
      <c r="P12" s="128"/>
      <c r="Q12" s="192"/>
      <c r="R12" s="193"/>
      <c r="S12" s="204">
        <f t="shared" si="3"/>
        <v>0</v>
      </c>
      <c r="T12" s="205" t="s">
        <v>11</v>
      </c>
      <c r="U12" s="206">
        <f t="shared" ref="U12" si="51">C12</f>
        <v>0</v>
      </c>
      <c r="V12" s="206">
        <f t="shared" ref="V12" si="52">D12</f>
        <v>0</v>
      </c>
      <c r="W12" s="205" t="s">
        <v>11</v>
      </c>
      <c r="X12" s="206">
        <f t="shared" ref="X12" si="53">F12</f>
        <v>0</v>
      </c>
      <c r="Y12" s="206">
        <f t="shared" ref="Y12" si="54">G12</f>
        <v>0</v>
      </c>
      <c r="Z12" s="205" t="s">
        <v>11</v>
      </c>
      <c r="AA12" s="206">
        <f t="shared" ref="AA12" si="55">I12</f>
        <v>0</v>
      </c>
      <c r="AB12" s="206">
        <f t="shared" ref="AB12" si="56">J12</f>
        <v>0</v>
      </c>
      <c r="AC12" s="207">
        <f t="shared" ref="AC12" si="57">IF(AA12&gt;0,S12*U12*X12*AA12,IF(X12&gt;0,S12*U12*X12,S12*U12))</f>
        <v>0</v>
      </c>
      <c r="AD12" s="207">
        <f t="shared" ref="AD12" si="58">AC12-AG12</f>
        <v>0</v>
      </c>
      <c r="AE12" s="207">
        <f t="shared" ref="AE12" si="59">ROUNDDOWN(AD12/2,0)</f>
        <v>0</v>
      </c>
      <c r="AF12" s="207">
        <f t="shared" ref="AF12" si="60">AD12-AE12</f>
        <v>0</v>
      </c>
      <c r="AG12" s="208">
        <f t="shared" ref="AG12" si="61">O12</f>
        <v>0</v>
      </c>
      <c r="AH12" s="128"/>
      <c r="AI12" s="128"/>
      <c r="AK12" s="229">
        <f t="shared" ref="AK12" si="62">AC12-K12</f>
        <v>0</v>
      </c>
      <c r="AL12" s="229">
        <f t="shared" ref="AL12" si="63">AD12-L12</f>
        <v>0</v>
      </c>
      <c r="AM12" s="229">
        <f t="shared" ref="AM12" si="64">AE12-M12</f>
        <v>0</v>
      </c>
      <c r="AN12" s="229">
        <f t="shared" ref="AN12" si="65">AF12-N12</f>
        <v>0</v>
      </c>
      <c r="AO12" s="229">
        <f t="shared" ref="AO12" si="66">AG12-O12</f>
        <v>0</v>
      </c>
    </row>
    <row r="13" spans="1:41" ht="19.899999999999999" hidden="1" customHeight="1">
      <c r="A13" s="202" t="str">
        <f>'様式4-2'!A13</f>
        <v>【】</v>
      </c>
      <c r="B13" s="563">
        <f>'様式4-2'!B13</f>
        <v>0</v>
      </c>
      <c r="C13" s="564"/>
      <c r="D13" s="564"/>
      <c r="E13" s="564"/>
      <c r="F13" s="564"/>
      <c r="G13" s="564"/>
      <c r="H13" s="564"/>
      <c r="I13" s="564"/>
      <c r="J13" s="565"/>
      <c r="K13" s="203"/>
      <c r="L13" s="203"/>
      <c r="M13" s="203"/>
      <c r="N13" s="203"/>
      <c r="O13" s="203"/>
      <c r="P13" s="129"/>
      <c r="Q13" s="192"/>
      <c r="R13" s="193"/>
      <c r="S13" s="202" t="str">
        <f t="shared" si="3"/>
        <v>【】</v>
      </c>
      <c r="T13" s="563">
        <f t="shared" ref="T13" si="67">B13</f>
        <v>0</v>
      </c>
      <c r="U13" s="564"/>
      <c r="V13" s="564"/>
      <c r="W13" s="564"/>
      <c r="X13" s="564"/>
      <c r="Y13" s="564"/>
      <c r="Z13" s="564"/>
      <c r="AA13" s="564"/>
      <c r="AB13" s="565"/>
      <c r="AC13" s="203"/>
      <c r="AD13" s="203"/>
      <c r="AE13" s="203"/>
      <c r="AF13" s="203"/>
      <c r="AG13" s="203"/>
      <c r="AH13" s="129"/>
      <c r="AI13" s="129"/>
      <c r="AK13" s="228"/>
      <c r="AL13" s="228"/>
      <c r="AM13" s="228"/>
      <c r="AN13" s="228"/>
      <c r="AO13" s="228"/>
    </row>
    <row r="14" spans="1:41" ht="19.899999999999999" hidden="1" customHeight="1">
      <c r="A14" s="204">
        <f>'様式4-2'!A14</f>
        <v>0</v>
      </c>
      <c r="B14" s="205" t="s">
        <v>11</v>
      </c>
      <c r="C14" s="206">
        <f>'様式4-2'!C14</f>
        <v>0</v>
      </c>
      <c r="D14" s="206">
        <f>'様式4-2'!D14</f>
        <v>0</v>
      </c>
      <c r="E14" s="205" t="s">
        <v>11</v>
      </c>
      <c r="F14" s="206">
        <f>'様式4-2'!F14</f>
        <v>0</v>
      </c>
      <c r="G14" s="206">
        <f>'様式4-2'!G14</f>
        <v>0</v>
      </c>
      <c r="H14" s="205" t="s">
        <v>11</v>
      </c>
      <c r="I14" s="206">
        <f>'様式4-2'!I14</f>
        <v>0</v>
      </c>
      <c r="J14" s="206">
        <f>'様式4-2'!J14</f>
        <v>0</v>
      </c>
      <c r="K14" s="207">
        <f t="shared" ref="K14" si="68">IF(I14&gt;0,A14*C14*F14*I14,IF(F14&gt;0,A14*C14*F14,A14*C14))</f>
        <v>0</v>
      </c>
      <c r="L14" s="207">
        <f t="shared" ref="L14" si="69">K14-O14</f>
        <v>0</v>
      </c>
      <c r="M14" s="207">
        <f t="shared" ref="M14" si="70">ROUNDDOWN(L14/2,0)</f>
        <v>0</v>
      </c>
      <c r="N14" s="207">
        <f t="shared" ref="N14" si="71">L14-M14</f>
        <v>0</v>
      </c>
      <c r="O14" s="208">
        <f>'様式4-2'!O14</f>
        <v>0</v>
      </c>
      <c r="P14" s="128"/>
      <c r="Q14" s="192"/>
      <c r="R14" s="193"/>
      <c r="S14" s="204">
        <f t="shared" si="3"/>
        <v>0</v>
      </c>
      <c r="T14" s="205" t="s">
        <v>11</v>
      </c>
      <c r="U14" s="206">
        <f t="shared" ref="U14:V14" si="72">C14</f>
        <v>0</v>
      </c>
      <c r="V14" s="206">
        <f t="shared" si="72"/>
        <v>0</v>
      </c>
      <c r="W14" s="205" t="s">
        <v>11</v>
      </c>
      <c r="X14" s="206">
        <f t="shared" ref="X14" si="73">F14</f>
        <v>0</v>
      </c>
      <c r="Y14" s="206">
        <f t="shared" ref="Y14" si="74">G14</f>
        <v>0</v>
      </c>
      <c r="Z14" s="205" t="s">
        <v>11</v>
      </c>
      <c r="AA14" s="206">
        <f t="shared" ref="AA14" si="75">I14</f>
        <v>0</v>
      </c>
      <c r="AB14" s="206">
        <f t="shared" ref="AB14" si="76">J14</f>
        <v>0</v>
      </c>
      <c r="AC14" s="207">
        <f t="shared" ref="AC14" si="77">IF(AA14&gt;0,S14*U14*X14*AA14,IF(X14&gt;0,S14*U14*X14,S14*U14))</f>
        <v>0</v>
      </c>
      <c r="AD14" s="207">
        <f t="shared" ref="AD14" si="78">AC14-AG14</f>
        <v>0</v>
      </c>
      <c r="AE14" s="207">
        <f t="shared" ref="AE14" si="79">ROUNDDOWN(AD14/2,0)</f>
        <v>0</v>
      </c>
      <c r="AF14" s="207">
        <f t="shared" ref="AF14" si="80">AD14-AE14</f>
        <v>0</v>
      </c>
      <c r="AG14" s="208">
        <f t="shared" ref="AG14" si="81">O14</f>
        <v>0</v>
      </c>
      <c r="AH14" s="128"/>
      <c r="AI14" s="128"/>
      <c r="AK14" s="229">
        <f t="shared" ref="AK14" si="82">AC14-K14</f>
        <v>0</v>
      </c>
      <c r="AL14" s="229">
        <f t="shared" ref="AL14" si="83">AD14-L14</f>
        <v>0</v>
      </c>
      <c r="AM14" s="229">
        <f t="shared" ref="AM14" si="84">AE14-M14</f>
        <v>0</v>
      </c>
      <c r="AN14" s="229">
        <f t="shared" ref="AN14" si="85">AF14-N14</f>
        <v>0</v>
      </c>
      <c r="AO14" s="229">
        <f t="shared" ref="AO14" si="86">AG14-O14</f>
        <v>0</v>
      </c>
    </row>
    <row r="15" spans="1:41" ht="19.899999999999999" customHeight="1">
      <c r="A15" s="330" t="s">
        <v>33</v>
      </c>
      <c r="B15" s="357"/>
      <c r="C15" s="357"/>
      <c r="D15" s="357"/>
      <c r="E15" s="357"/>
      <c r="F15" s="357"/>
      <c r="G15" s="357"/>
      <c r="H15" s="357"/>
      <c r="I15" s="357"/>
      <c r="J15" s="358"/>
      <c r="K15" s="11">
        <f>SUM(K5:K14)</f>
        <v>660000</v>
      </c>
      <c r="L15" s="11">
        <f>SUM(L5:L14)</f>
        <v>660000</v>
      </c>
      <c r="M15" s="11">
        <f>SUM(M5:M14)</f>
        <v>330000</v>
      </c>
      <c r="N15" s="11">
        <f>SUM(N5:N14)</f>
        <v>330000</v>
      </c>
      <c r="O15" s="11">
        <f>SUM(O5:O14)</f>
        <v>0</v>
      </c>
      <c r="P15" s="87"/>
      <c r="Q15" s="192"/>
      <c r="R15" s="193"/>
      <c r="S15" s="330" t="s">
        <v>33</v>
      </c>
      <c r="T15" s="357"/>
      <c r="U15" s="357"/>
      <c r="V15" s="357"/>
      <c r="W15" s="357"/>
      <c r="X15" s="357"/>
      <c r="Y15" s="357"/>
      <c r="Z15" s="357"/>
      <c r="AA15" s="357"/>
      <c r="AB15" s="358"/>
      <c r="AC15" s="11">
        <f>SUM(AC5:AC14)</f>
        <v>660000</v>
      </c>
      <c r="AD15" s="11">
        <f>SUM(AD5:AD14)</f>
        <v>660000</v>
      </c>
      <c r="AE15" s="11">
        <f>SUM(AE5:AE14)</f>
        <v>330000</v>
      </c>
      <c r="AF15" s="11">
        <f>SUM(AF5:AF14)</f>
        <v>330000</v>
      </c>
      <c r="AG15" s="11">
        <f>SUM(AG5:AG14)</f>
        <v>0</v>
      </c>
      <c r="AH15" s="87"/>
      <c r="AI15" s="87"/>
      <c r="AJ15" s="267"/>
      <c r="AK15" s="249">
        <f>SUM(AK5:AK14)</f>
        <v>0</v>
      </c>
      <c r="AL15" s="249">
        <f>SUM(AL5:AL14)</f>
        <v>0</v>
      </c>
      <c r="AM15" s="249">
        <f>SUM(AM5:AM14)</f>
        <v>0</v>
      </c>
      <c r="AN15" s="249">
        <f>SUM(AN5:AN14)</f>
        <v>0</v>
      </c>
      <c r="AO15" s="249">
        <f>SUM(AO5:AO14)</f>
        <v>0</v>
      </c>
    </row>
    <row r="16" spans="1:41" ht="19.899999999999999" customHeight="1">
      <c r="Q16" s="192"/>
      <c r="R16" s="193"/>
    </row>
    <row r="17" spans="1:41" ht="19.899999999999999" customHeight="1">
      <c r="A17" s="12" t="s">
        <v>98</v>
      </c>
      <c r="Q17" s="192"/>
      <c r="R17" s="193"/>
      <c r="S17" s="12" t="s">
        <v>98</v>
      </c>
      <c r="AK17" s="560" t="s">
        <v>319</v>
      </c>
      <c r="AL17" s="561"/>
      <c r="AM17" s="561"/>
      <c r="AN17" s="561"/>
      <c r="AO17" s="562"/>
    </row>
    <row r="18" spans="1:41" ht="19.899999999999999" customHeight="1">
      <c r="A18" s="351" t="s">
        <v>8</v>
      </c>
      <c r="B18" s="352"/>
      <c r="C18" s="352"/>
      <c r="D18" s="352"/>
      <c r="E18" s="352"/>
      <c r="F18" s="352"/>
      <c r="G18" s="352"/>
      <c r="H18" s="352"/>
      <c r="I18" s="352"/>
      <c r="J18" s="353"/>
      <c r="K18" s="323" t="s">
        <v>12</v>
      </c>
      <c r="L18" s="359" t="s">
        <v>13</v>
      </c>
      <c r="M18" s="359"/>
      <c r="N18" s="359"/>
      <c r="O18" s="146" t="s">
        <v>16</v>
      </c>
      <c r="P18" s="321" t="s">
        <v>158</v>
      </c>
      <c r="Q18" s="192"/>
      <c r="R18" s="193"/>
      <c r="S18" s="351" t="s">
        <v>8</v>
      </c>
      <c r="T18" s="352"/>
      <c r="U18" s="352"/>
      <c r="V18" s="352"/>
      <c r="W18" s="352"/>
      <c r="X18" s="352"/>
      <c r="Y18" s="352"/>
      <c r="Z18" s="352"/>
      <c r="AA18" s="352"/>
      <c r="AB18" s="353"/>
      <c r="AC18" s="323" t="s">
        <v>12</v>
      </c>
      <c r="AD18" s="359" t="s">
        <v>13</v>
      </c>
      <c r="AE18" s="359"/>
      <c r="AF18" s="359"/>
      <c r="AG18" s="146" t="s">
        <v>16</v>
      </c>
      <c r="AH18" s="321" t="s">
        <v>158</v>
      </c>
      <c r="AI18" s="271"/>
      <c r="AJ18" s="364" t="s">
        <v>438</v>
      </c>
      <c r="AK18" s="359" t="s">
        <v>12</v>
      </c>
      <c r="AL18" s="359" t="s">
        <v>13</v>
      </c>
      <c r="AM18" s="359"/>
      <c r="AN18" s="359"/>
      <c r="AO18" s="219" t="s">
        <v>16</v>
      </c>
    </row>
    <row r="19" spans="1:41" ht="19.899999999999999" customHeight="1">
      <c r="A19" s="354"/>
      <c r="B19" s="355"/>
      <c r="C19" s="355"/>
      <c r="D19" s="355"/>
      <c r="E19" s="355"/>
      <c r="F19" s="355"/>
      <c r="G19" s="355"/>
      <c r="H19" s="355"/>
      <c r="I19" s="355"/>
      <c r="J19" s="356"/>
      <c r="K19" s="323"/>
      <c r="L19" s="146" t="s">
        <v>17</v>
      </c>
      <c r="M19" s="146" t="s">
        <v>14</v>
      </c>
      <c r="N19" s="359" t="s">
        <v>15</v>
      </c>
      <c r="O19" s="359"/>
      <c r="P19" s="301"/>
      <c r="Q19" s="192"/>
      <c r="R19" s="193"/>
      <c r="S19" s="354"/>
      <c r="T19" s="355"/>
      <c r="U19" s="355"/>
      <c r="V19" s="355"/>
      <c r="W19" s="355"/>
      <c r="X19" s="355"/>
      <c r="Y19" s="355"/>
      <c r="Z19" s="355"/>
      <c r="AA19" s="355"/>
      <c r="AB19" s="356"/>
      <c r="AC19" s="323"/>
      <c r="AD19" s="146" t="s">
        <v>17</v>
      </c>
      <c r="AE19" s="146" t="s">
        <v>14</v>
      </c>
      <c r="AF19" s="359" t="s">
        <v>15</v>
      </c>
      <c r="AG19" s="359"/>
      <c r="AH19" s="301"/>
      <c r="AI19" s="268"/>
      <c r="AJ19" s="365"/>
      <c r="AK19" s="359"/>
      <c r="AL19" s="219" t="s">
        <v>17</v>
      </c>
      <c r="AM19" s="219" t="s">
        <v>14</v>
      </c>
      <c r="AN19" s="359" t="s">
        <v>15</v>
      </c>
      <c r="AO19" s="359"/>
    </row>
    <row r="20" spans="1:41" ht="19.899999999999999" customHeight="1">
      <c r="A20" s="202" t="str">
        <f>'様式4-2'!A20</f>
        <v>【工事請負費】</v>
      </c>
      <c r="B20" s="563" t="str">
        <f>'様式4-2'!B20</f>
        <v>換気設備（全熱交換器）改修工事一式</v>
      </c>
      <c r="C20" s="564"/>
      <c r="D20" s="564"/>
      <c r="E20" s="564"/>
      <c r="F20" s="564"/>
      <c r="G20" s="564"/>
      <c r="H20" s="564"/>
      <c r="I20" s="564"/>
      <c r="J20" s="565"/>
      <c r="K20" s="203"/>
      <c r="L20" s="203"/>
      <c r="M20" s="203"/>
      <c r="N20" s="203"/>
      <c r="O20" s="203"/>
      <c r="P20" s="584" t="str">
        <f>IF('様式4-2'!P20="","",'様式4-2'!P20)</f>
        <v>①</v>
      </c>
      <c r="Q20" s="192"/>
      <c r="R20" s="193"/>
      <c r="S20" s="202" t="str">
        <f t="shared" ref="S20:S29" si="87">A20</f>
        <v>【工事請負費】</v>
      </c>
      <c r="T20" s="563" t="str">
        <f t="shared" ref="T20" si="88">B20</f>
        <v>換気設備（全熱交換器）改修工事一式</v>
      </c>
      <c r="U20" s="564"/>
      <c r="V20" s="564"/>
      <c r="W20" s="564"/>
      <c r="X20" s="564"/>
      <c r="Y20" s="564"/>
      <c r="Z20" s="564"/>
      <c r="AA20" s="564"/>
      <c r="AB20" s="565"/>
      <c r="AC20" s="203"/>
      <c r="AD20" s="203"/>
      <c r="AE20" s="203"/>
      <c r="AF20" s="203"/>
      <c r="AG20" s="203"/>
      <c r="AH20" s="584" t="str">
        <f>IF(P20="","",P20)</f>
        <v>①</v>
      </c>
      <c r="AI20" s="269"/>
      <c r="AJ20" s="254"/>
      <c r="AK20" s="228"/>
      <c r="AL20" s="228"/>
      <c r="AM20" s="228"/>
      <c r="AN20" s="228"/>
      <c r="AO20" s="228"/>
    </row>
    <row r="21" spans="1:41" ht="19.899999999999999" customHeight="1">
      <c r="A21" s="204">
        <f>'様式4-2'!A21</f>
        <v>10000000</v>
      </c>
      <c r="B21" s="205" t="s">
        <v>11</v>
      </c>
      <c r="C21" s="206">
        <f>'様式4-2'!C21</f>
        <v>1</v>
      </c>
      <c r="D21" s="206" t="str">
        <f>'様式4-2'!D21</f>
        <v>式</v>
      </c>
      <c r="E21" s="205" t="s">
        <v>11</v>
      </c>
      <c r="F21" s="206">
        <f>'様式4-2'!F21</f>
        <v>0</v>
      </c>
      <c r="G21" s="206">
        <f>'様式4-2'!G21</f>
        <v>0</v>
      </c>
      <c r="H21" s="205" t="s">
        <v>11</v>
      </c>
      <c r="I21" s="206">
        <f>'様式4-2'!I21</f>
        <v>0</v>
      </c>
      <c r="J21" s="206">
        <f>'様式4-2'!J21</f>
        <v>0</v>
      </c>
      <c r="K21" s="207">
        <f t="shared" ref="K21" si="89">IF(I21&gt;0,A21*C21*F21*I21,IF(F21&gt;0,A21*C21*F21,A21*C21))</f>
        <v>10000000</v>
      </c>
      <c r="L21" s="207">
        <f t="shared" ref="L21" si="90">K21-O21</f>
        <v>10000000</v>
      </c>
      <c r="M21" s="207">
        <f t="shared" ref="M21" si="91">ROUNDDOWN(L21/2,0)</f>
        <v>5000000</v>
      </c>
      <c r="N21" s="207">
        <f t="shared" ref="N21" si="92">L21-M21</f>
        <v>5000000</v>
      </c>
      <c r="O21" s="208">
        <f>'様式4-2'!O21</f>
        <v>0</v>
      </c>
      <c r="P21" s="585"/>
      <c r="Q21" s="192"/>
      <c r="R21" s="193"/>
      <c r="S21" s="263">
        <v>7000000</v>
      </c>
      <c r="T21" s="205" t="s">
        <v>11</v>
      </c>
      <c r="U21" s="206">
        <f t="shared" ref="U21" si="93">C21</f>
        <v>1</v>
      </c>
      <c r="V21" s="206" t="str">
        <f t="shared" ref="V21" si="94">D21</f>
        <v>式</v>
      </c>
      <c r="W21" s="205" t="s">
        <v>11</v>
      </c>
      <c r="X21" s="206">
        <f t="shared" ref="X21" si="95">F21</f>
        <v>0</v>
      </c>
      <c r="Y21" s="206">
        <f t="shared" ref="Y21" si="96">G21</f>
        <v>0</v>
      </c>
      <c r="Z21" s="205" t="s">
        <v>11</v>
      </c>
      <c r="AA21" s="206">
        <f t="shared" ref="AA21" si="97">I21</f>
        <v>0</v>
      </c>
      <c r="AB21" s="206">
        <f t="shared" ref="AB21" si="98">J21</f>
        <v>0</v>
      </c>
      <c r="AC21" s="253">
        <f t="shared" ref="AC21:AC23" si="99">IF(AA21&gt;0,S21*U21*X21*AA21,IF(X21&gt;0,S21*U21*X21,S21*U21))</f>
        <v>7000000</v>
      </c>
      <c r="AD21" s="253">
        <f t="shared" ref="AD21" si="100">AC21-AG21</f>
        <v>7000000</v>
      </c>
      <c r="AE21" s="253">
        <f t="shared" ref="AE21" si="101">ROUNDDOWN(AD21/2,0)</f>
        <v>3500000</v>
      </c>
      <c r="AF21" s="253">
        <f t="shared" ref="AF21" si="102">AD21-AE21</f>
        <v>3500000</v>
      </c>
      <c r="AG21" s="208">
        <f t="shared" ref="AG21" si="103">O21</f>
        <v>0</v>
      </c>
      <c r="AH21" s="585"/>
      <c r="AI21" s="270"/>
      <c r="AJ21" s="255" t="str">
        <f>IF(AC21&gt;=1000000,"相見積書提出必要",IF(AC21&gt;=100000,"見積書提出必要",""))</f>
        <v>相見積書提出必要</v>
      </c>
      <c r="AK21" s="229">
        <f t="shared" ref="AK21" si="104">AC21-K21</f>
        <v>-3000000</v>
      </c>
      <c r="AL21" s="229">
        <f t="shared" ref="AL21" si="105">AD21-L21</f>
        <v>-3000000</v>
      </c>
      <c r="AM21" s="229">
        <f t="shared" ref="AM21" si="106">AE21-M21</f>
        <v>-1500000</v>
      </c>
      <c r="AN21" s="229">
        <f t="shared" ref="AN21" si="107">AF21-N21</f>
        <v>-1500000</v>
      </c>
      <c r="AO21" s="229">
        <f t="shared" ref="AO21" si="108">AG21-O21</f>
        <v>0</v>
      </c>
    </row>
    <row r="22" spans="1:41" ht="19.899999999999999" customHeight="1">
      <c r="A22" s="202" t="str">
        <f>'様式4-2'!A22</f>
        <v>【工事請負費】</v>
      </c>
      <c r="B22" s="563" t="str">
        <f>'様式4-2'!B22</f>
        <v>換気設備（ユニット型空調機）改修工事一式</v>
      </c>
      <c r="C22" s="564"/>
      <c r="D22" s="564"/>
      <c r="E22" s="564"/>
      <c r="F22" s="564"/>
      <c r="G22" s="564"/>
      <c r="H22" s="564"/>
      <c r="I22" s="564"/>
      <c r="J22" s="565"/>
      <c r="K22" s="203"/>
      <c r="L22" s="203"/>
      <c r="M22" s="203"/>
      <c r="N22" s="203"/>
      <c r="O22" s="203"/>
      <c r="P22" s="584" t="str">
        <f>IF('様式4-2'!P22="","",'様式4-2'!P22)</f>
        <v>①</v>
      </c>
      <c r="Q22" s="192"/>
      <c r="R22" s="193"/>
      <c r="S22" s="202" t="str">
        <f t="shared" si="87"/>
        <v>【工事請負費】</v>
      </c>
      <c r="T22" s="563" t="str">
        <f t="shared" ref="T22" si="109">B22</f>
        <v>換気設備（ユニット型空調機）改修工事一式</v>
      </c>
      <c r="U22" s="564"/>
      <c r="V22" s="564"/>
      <c r="W22" s="564"/>
      <c r="X22" s="564"/>
      <c r="Y22" s="564"/>
      <c r="Z22" s="564"/>
      <c r="AA22" s="564"/>
      <c r="AB22" s="565"/>
      <c r="AC22" s="203"/>
      <c r="AD22" s="203"/>
      <c r="AE22" s="203"/>
      <c r="AF22" s="203"/>
      <c r="AG22" s="203"/>
      <c r="AH22" s="584" t="str">
        <f t="shared" ref="AH22" si="110">IF(P22="","",P22)</f>
        <v>①</v>
      </c>
      <c r="AI22" s="269"/>
      <c r="AJ22" s="254"/>
      <c r="AK22" s="228"/>
      <c r="AL22" s="228"/>
      <c r="AM22" s="228"/>
      <c r="AN22" s="228"/>
      <c r="AO22" s="228"/>
    </row>
    <row r="23" spans="1:41" ht="19.899999999999999" customHeight="1">
      <c r="A23" s="204">
        <f>'様式4-2'!A23</f>
        <v>5000000</v>
      </c>
      <c r="B23" s="205" t="s">
        <v>11</v>
      </c>
      <c r="C23" s="206">
        <f>'様式4-2'!C23</f>
        <v>1</v>
      </c>
      <c r="D23" s="206" t="str">
        <f>'様式4-2'!D23</f>
        <v>式</v>
      </c>
      <c r="E23" s="205" t="s">
        <v>11</v>
      </c>
      <c r="F23" s="206">
        <f>'様式4-2'!F23</f>
        <v>0</v>
      </c>
      <c r="G23" s="206">
        <f>'様式4-2'!G23</f>
        <v>0</v>
      </c>
      <c r="H23" s="205" t="s">
        <v>11</v>
      </c>
      <c r="I23" s="206">
        <f>'様式4-2'!I23</f>
        <v>0</v>
      </c>
      <c r="J23" s="206">
        <f>'様式4-2'!J23</f>
        <v>0</v>
      </c>
      <c r="K23" s="207">
        <f t="shared" ref="K23" si="111">IF(I23&gt;0,A23*C23*F23*I23,IF(F23&gt;0,A23*C23*F23,A23*C23))</f>
        <v>5000000</v>
      </c>
      <c r="L23" s="207">
        <f t="shared" ref="L23" si="112">K23-O23</f>
        <v>5000000</v>
      </c>
      <c r="M23" s="207">
        <f t="shared" ref="M23" si="113">ROUNDDOWN(L23/2,0)</f>
        <v>2500000</v>
      </c>
      <c r="N23" s="207">
        <f t="shared" ref="N23" si="114">L23-M23</f>
        <v>2500000</v>
      </c>
      <c r="O23" s="208">
        <f>'様式4-2'!O23</f>
        <v>0</v>
      </c>
      <c r="P23" s="585"/>
      <c r="Q23" s="192"/>
      <c r="R23" s="193"/>
      <c r="S23" s="263">
        <v>3500000</v>
      </c>
      <c r="T23" s="205" t="s">
        <v>11</v>
      </c>
      <c r="U23" s="206">
        <f t="shared" ref="U23" si="115">C23</f>
        <v>1</v>
      </c>
      <c r="V23" s="206" t="str">
        <f t="shared" ref="V23" si="116">D23</f>
        <v>式</v>
      </c>
      <c r="W23" s="205" t="s">
        <v>11</v>
      </c>
      <c r="X23" s="206">
        <f t="shared" ref="X23" si="117">F23</f>
        <v>0</v>
      </c>
      <c r="Y23" s="206">
        <f t="shared" ref="Y23" si="118">G23</f>
        <v>0</v>
      </c>
      <c r="Z23" s="205" t="s">
        <v>11</v>
      </c>
      <c r="AA23" s="206">
        <f t="shared" ref="AA23" si="119">I23</f>
        <v>0</v>
      </c>
      <c r="AB23" s="206">
        <f t="shared" ref="AB23" si="120">J23</f>
        <v>0</v>
      </c>
      <c r="AC23" s="253">
        <f t="shared" si="99"/>
        <v>3500000</v>
      </c>
      <c r="AD23" s="253">
        <f t="shared" ref="AD23" si="121">AC23-AG23</f>
        <v>3500000</v>
      </c>
      <c r="AE23" s="253">
        <f t="shared" ref="AE23" si="122">ROUNDDOWN(AD23/2,0)</f>
        <v>1750000</v>
      </c>
      <c r="AF23" s="253">
        <f t="shared" ref="AF23" si="123">AD23-AE23</f>
        <v>1750000</v>
      </c>
      <c r="AG23" s="208">
        <f t="shared" ref="AG23" si="124">O23</f>
        <v>0</v>
      </c>
      <c r="AH23" s="585"/>
      <c r="AI23" s="270"/>
      <c r="AJ23" s="255" t="str">
        <f>IF(AC23&gt;=1000000,"相見積書提出必要",IF(AC23&gt;=100000,"見積書提出必要",""))</f>
        <v>相見積書提出必要</v>
      </c>
      <c r="AK23" s="229">
        <f t="shared" ref="AK23" si="125">AC23-K23</f>
        <v>-1500000</v>
      </c>
      <c r="AL23" s="229">
        <f t="shared" ref="AL23" si="126">AD23-L23</f>
        <v>-1500000</v>
      </c>
      <c r="AM23" s="229">
        <f t="shared" ref="AM23" si="127">AE23-M23</f>
        <v>-750000</v>
      </c>
      <c r="AN23" s="229">
        <f t="shared" ref="AN23" si="128">AF23-N23</f>
        <v>-750000</v>
      </c>
      <c r="AO23" s="229">
        <f t="shared" ref="AO23" si="129">AG23-O23</f>
        <v>0</v>
      </c>
    </row>
    <row r="24" spans="1:41" ht="19.899999999999999" customHeight="1">
      <c r="A24" s="202" t="str">
        <f>'様式4-2'!A24</f>
        <v>【工事請負費】</v>
      </c>
      <c r="B24" s="563" t="str">
        <f>'様式4-2'!B24</f>
        <v>換気設備（天井換気扇）改修工事一式</v>
      </c>
      <c r="C24" s="564"/>
      <c r="D24" s="564"/>
      <c r="E24" s="564"/>
      <c r="F24" s="564"/>
      <c r="G24" s="564"/>
      <c r="H24" s="564"/>
      <c r="I24" s="564"/>
      <c r="J24" s="565"/>
      <c r="K24" s="203"/>
      <c r="L24" s="203"/>
      <c r="M24" s="203"/>
      <c r="N24" s="203"/>
      <c r="O24" s="203"/>
      <c r="P24" s="584" t="str">
        <f>IF('様式4-2'!P24="","",'様式4-2'!P24)</f>
        <v>②</v>
      </c>
      <c r="Q24" s="192"/>
      <c r="R24" s="193"/>
      <c r="S24" s="202" t="str">
        <f t="shared" si="87"/>
        <v>【工事請負費】</v>
      </c>
      <c r="T24" s="563" t="str">
        <f t="shared" ref="T24" si="130">B24</f>
        <v>換気設備（天井換気扇）改修工事一式</v>
      </c>
      <c r="U24" s="564"/>
      <c r="V24" s="564"/>
      <c r="W24" s="564"/>
      <c r="X24" s="564"/>
      <c r="Y24" s="564"/>
      <c r="Z24" s="564"/>
      <c r="AA24" s="564"/>
      <c r="AB24" s="565"/>
      <c r="AC24" s="203"/>
      <c r="AD24" s="203"/>
      <c r="AE24" s="203"/>
      <c r="AF24" s="203"/>
      <c r="AG24" s="203"/>
      <c r="AH24" s="584" t="str">
        <f t="shared" ref="AH24" si="131">IF(P24="","",P24)</f>
        <v>②</v>
      </c>
      <c r="AI24" s="269"/>
      <c r="AJ24" s="254"/>
      <c r="AK24" s="228"/>
      <c r="AL24" s="228"/>
      <c r="AM24" s="228"/>
      <c r="AN24" s="228"/>
      <c r="AO24" s="228"/>
    </row>
    <row r="25" spans="1:41" ht="19.899999999999999" customHeight="1">
      <c r="A25" s="204">
        <f>'様式4-2'!A25</f>
        <v>3000000</v>
      </c>
      <c r="B25" s="205" t="s">
        <v>11</v>
      </c>
      <c r="C25" s="206">
        <f>'様式4-2'!C25</f>
        <v>1</v>
      </c>
      <c r="D25" s="206" t="str">
        <f>'様式4-2'!D25</f>
        <v>式</v>
      </c>
      <c r="E25" s="205" t="s">
        <v>11</v>
      </c>
      <c r="F25" s="206">
        <f>'様式4-2'!F25</f>
        <v>0</v>
      </c>
      <c r="G25" s="206">
        <f>'様式4-2'!G25</f>
        <v>0</v>
      </c>
      <c r="H25" s="205" t="s">
        <v>11</v>
      </c>
      <c r="I25" s="206">
        <f>'様式4-2'!I25</f>
        <v>0</v>
      </c>
      <c r="J25" s="206">
        <f>'様式4-2'!J25</f>
        <v>0</v>
      </c>
      <c r="K25" s="207">
        <f t="shared" ref="K25" si="132">IF(I25&gt;0,A25*C25*F25*I25,IF(F25&gt;0,A25*C25*F25,A25*C25))</f>
        <v>3000000</v>
      </c>
      <c r="L25" s="207">
        <f t="shared" ref="L25" si="133">K25-O25</f>
        <v>3000000</v>
      </c>
      <c r="M25" s="207">
        <f t="shared" ref="M25" si="134">ROUNDDOWN(L25/2,0)</f>
        <v>1500000</v>
      </c>
      <c r="N25" s="207">
        <f t="shared" ref="N25" si="135">L25-M25</f>
        <v>1500000</v>
      </c>
      <c r="O25" s="208">
        <f>'様式4-2'!O25</f>
        <v>0</v>
      </c>
      <c r="P25" s="585"/>
      <c r="Q25" s="192"/>
      <c r="R25" s="193"/>
      <c r="S25" s="263">
        <v>1500000</v>
      </c>
      <c r="T25" s="205" t="s">
        <v>11</v>
      </c>
      <c r="U25" s="206">
        <f t="shared" ref="U25" si="136">C25</f>
        <v>1</v>
      </c>
      <c r="V25" s="206" t="str">
        <f t="shared" ref="V25" si="137">D25</f>
        <v>式</v>
      </c>
      <c r="W25" s="205" t="s">
        <v>11</v>
      </c>
      <c r="X25" s="206">
        <f t="shared" ref="X25" si="138">F25</f>
        <v>0</v>
      </c>
      <c r="Y25" s="206">
        <f t="shared" ref="Y25" si="139">G25</f>
        <v>0</v>
      </c>
      <c r="Z25" s="205" t="s">
        <v>11</v>
      </c>
      <c r="AA25" s="206">
        <f t="shared" ref="AA25" si="140">I25</f>
        <v>0</v>
      </c>
      <c r="AB25" s="206">
        <f t="shared" ref="AB25" si="141">J25</f>
        <v>0</v>
      </c>
      <c r="AC25" s="253">
        <f t="shared" ref="AC25" si="142">IF(AA25&gt;0,S25*U25*X25*AA25,IF(X25&gt;0,S25*U25*X25,S25*U25))</f>
        <v>1500000</v>
      </c>
      <c r="AD25" s="253">
        <f t="shared" ref="AD25" si="143">AC25-AG25</f>
        <v>1500000</v>
      </c>
      <c r="AE25" s="253">
        <f t="shared" ref="AE25" si="144">ROUNDDOWN(AD25/2,0)</f>
        <v>750000</v>
      </c>
      <c r="AF25" s="253">
        <f t="shared" ref="AF25" si="145">AD25-AE25</f>
        <v>750000</v>
      </c>
      <c r="AG25" s="208">
        <f t="shared" ref="AG25" si="146">O25</f>
        <v>0</v>
      </c>
      <c r="AH25" s="585"/>
      <c r="AI25" s="270"/>
      <c r="AJ25" s="255" t="str">
        <f>IF(AC25&gt;=1000000,"相見積書提出必要",IF(AC25&gt;=100000,"見積書提出必要",""))</f>
        <v>相見積書提出必要</v>
      </c>
      <c r="AK25" s="229">
        <f t="shared" ref="AK25" si="147">AC25-K25</f>
        <v>-1500000</v>
      </c>
      <c r="AL25" s="229">
        <f t="shared" ref="AL25" si="148">AD25-L25</f>
        <v>-1500000</v>
      </c>
      <c r="AM25" s="229">
        <f t="shared" ref="AM25" si="149">AE25-M25</f>
        <v>-750000</v>
      </c>
      <c r="AN25" s="229">
        <f t="shared" ref="AN25" si="150">AF25-N25</f>
        <v>-750000</v>
      </c>
      <c r="AO25" s="229">
        <f t="shared" ref="AO25" si="151">AG25-O25</f>
        <v>0</v>
      </c>
    </row>
    <row r="26" spans="1:41" ht="19.899999999999999" hidden="1" customHeight="1">
      <c r="A26" s="202" t="str">
        <f>'様式4-2'!A26</f>
        <v>【】</v>
      </c>
      <c r="B26" s="563">
        <f>'様式4-2'!B26</f>
        <v>0</v>
      </c>
      <c r="C26" s="564"/>
      <c r="D26" s="564"/>
      <c r="E26" s="564"/>
      <c r="F26" s="564"/>
      <c r="G26" s="564"/>
      <c r="H26" s="564"/>
      <c r="I26" s="564"/>
      <c r="J26" s="565"/>
      <c r="K26" s="203"/>
      <c r="L26" s="203"/>
      <c r="M26" s="203"/>
      <c r="N26" s="203"/>
      <c r="O26" s="203"/>
      <c r="P26" s="584" t="str">
        <f>IF('様式4-2'!P26="","",'様式4-2'!P26)</f>
        <v/>
      </c>
      <c r="Q26" s="192"/>
      <c r="R26" s="193"/>
      <c r="S26" s="202" t="str">
        <f t="shared" si="87"/>
        <v>【】</v>
      </c>
      <c r="T26" s="563">
        <f t="shared" ref="T26" si="152">B26</f>
        <v>0</v>
      </c>
      <c r="U26" s="564"/>
      <c r="V26" s="564"/>
      <c r="W26" s="564"/>
      <c r="X26" s="564"/>
      <c r="Y26" s="564"/>
      <c r="Z26" s="564"/>
      <c r="AA26" s="564"/>
      <c r="AB26" s="565"/>
      <c r="AC26" s="203"/>
      <c r="AD26" s="203"/>
      <c r="AE26" s="203"/>
      <c r="AF26" s="203"/>
      <c r="AG26" s="203"/>
      <c r="AH26" s="584" t="str">
        <f t="shared" ref="AH26" si="153">IF(P26="","",P26)</f>
        <v/>
      </c>
      <c r="AI26" s="269"/>
      <c r="AK26" s="228"/>
      <c r="AL26" s="228"/>
      <c r="AM26" s="228"/>
      <c r="AN26" s="228"/>
      <c r="AO26" s="228"/>
    </row>
    <row r="27" spans="1:41" ht="19.899999999999999" hidden="1" customHeight="1">
      <c r="A27" s="204">
        <f>'様式4-2'!A27</f>
        <v>0</v>
      </c>
      <c r="B27" s="205" t="s">
        <v>11</v>
      </c>
      <c r="C27" s="206">
        <f>'様式4-2'!C27</f>
        <v>0</v>
      </c>
      <c r="D27" s="206">
        <f>'様式4-2'!D27</f>
        <v>0</v>
      </c>
      <c r="E27" s="205" t="s">
        <v>11</v>
      </c>
      <c r="F27" s="206">
        <f>'様式4-2'!F27</f>
        <v>0</v>
      </c>
      <c r="G27" s="206">
        <f>'様式4-2'!G27</f>
        <v>0</v>
      </c>
      <c r="H27" s="205" t="s">
        <v>11</v>
      </c>
      <c r="I27" s="206">
        <f>'様式4-2'!I27</f>
        <v>0</v>
      </c>
      <c r="J27" s="206">
        <f>'様式4-2'!J27</f>
        <v>0</v>
      </c>
      <c r="K27" s="207">
        <f t="shared" ref="K27" si="154">IF(I27&gt;0,A27*C27*F27*I27,IF(F27&gt;0,A27*C27*F27,A27*C27))</f>
        <v>0</v>
      </c>
      <c r="L27" s="207">
        <f t="shared" ref="L27" si="155">K27-O27</f>
        <v>0</v>
      </c>
      <c r="M27" s="207">
        <f t="shared" ref="M27" si="156">ROUNDDOWN(L27/2,0)</f>
        <v>0</v>
      </c>
      <c r="N27" s="207">
        <f t="shared" ref="N27" si="157">L27-M27</f>
        <v>0</v>
      </c>
      <c r="O27" s="208">
        <f>'様式4-2'!O27</f>
        <v>0</v>
      </c>
      <c r="P27" s="585"/>
      <c r="Q27" s="192"/>
      <c r="R27" s="193"/>
      <c r="S27" s="204">
        <f t="shared" si="87"/>
        <v>0</v>
      </c>
      <c r="T27" s="205" t="s">
        <v>11</v>
      </c>
      <c r="U27" s="206">
        <f t="shared" ref="U27" si="158">C27</f>
        <v>0</v>
      </c>
      <c r="V27" s="206">
        <f t="shared" ref="V27" si="159">D27</f>
        <v>0</v>
      </c>
      <c r="W27" s="205" t="s">
        <v>11</v>
      </c>
      <c r="X27" s="206">
        <f t="shared" ref="X27" si="160">F27</f>
        <v>0</v>
      </c>
      <c r="Y27" s="206">
        <f t="shared" ref="Y27" si="161">G27</f>
        <v>0</v>
      </c>
      <c r="Z27" s="205" t="s">
        <v>11</v>
      </c>
      <c r="AA27" s="206">
        <f t="shared" ref="AA27" si="162">I27</f>
        <v>0</v>
      </c>
      <c r="AB27" s="206">
        <f t="shared" ref="AB27" si="163">J27</f>
        <v>0</v>
      </c>
      <c r="AC27" s="207">
        <f t="shared" ref="AC27" si="164">IF(AA27&gt;0,S27*U27*X27*AA27,IF(X27&gt;0,S27*U27*X27,S27*U27))</f>
        <v>0</v>
      </c>
      <c r="AD27" s="207">
        <f t="shared" ref="AD27" si="165">AC27-AG27</f>
        <v>0</v>
      </c>
      <c r="AE27" s="207">
        <f t="shared" ref="AE27" si="166">ROUNDDOWN(AD27/2,0)</f>
        <v>0</v>
      </c>
      <c r="AF27" s="207">
        <f t="shared" ref="AF27" si="167">AD27-AE27</f>
        <v>0</v>
      </c>
      <c r="AG27" s="208">
        <f t="shared" ref="AG27" si="168">O27</f>
        <v>0</v>
      </c>
      <c r="AH27" s="585"/>
      <c r="AI27" s="270"/>
      <c r="AK27" s="229">
        <f t="shared" ref="AK27" si="169">AC27-K27</f>
        <v>0</v>
      </c>
      <c r="AL27" s="229">
        <f t="shared" ref="AL27" si="170">AD27-L27</f>
        <v>0</v>
      </c>
      <c r="AM27" s="229">
        <f t="shared" ref="AM27" si="171">AE27-M27</f>
        <v>0</v>
      </c>
      <c r="AN27" s="229">
        <f t="shared" ref="AN27" si="172">AF27-N27</f>
        <v>0</v>
      </c>
      <c r="AO27" s="229">
        <f t="shared" ref="AO27" si="173">AG27-O27</f>
        <v>0</v>
      </c>
    </row>
    <row r="28" spans="1:41" ht="19.899999999999999" hidden="1" customHeight="1">
      <c r="A28" s="202" t="str">
        <f>'様式4-2'!A28</f>
        <v>【】</v>
      </c>
      <c r="B28" s="563">
        <f>'様式4-2'!B28</f>
        <v>0</v>
      </c>
      <c r="C28" s="564"/>
      <c r="D28" s="564"/>
      <c r="E28" s="564"/>
      <c r="F28" s="564"/>
      <c r="G28" s="564"/>
      <c r="H28" s="564"/>
      <c r="I28" s="564"/>
      <c r="J28" s="565"/>
      <c r="K28" s="203"/>
      <c r="L28" s="203"/>
      <c r="M28" s="203"/>
      <c r="N28" s="203"/>
      <c r="O28" s="203"/>
      <c r="P28" s="584" t="str">
        <f>IF('様式4-2'!P28="","",'様式4-2'!P28)</f>
        <v/>
      </c>
      <c r="Q28" s="192"/>
      <c r="R28" s="193"/>
      <c r="S28" s="202" t="str">
        <f t="shared" si="87"/>
        <v>【】</v>
      </c>
      <c r="T28" s="563">
        <f t="shared" ref="T28" si="174">B28</f>
        <v>0</v>
      </c>
      <c r="U28" s="564"/>
      <c r="V28" s="564"/>
      <c r="W28" s="564"/>
      <c r="X28" s="564"/>
      <c r="Y28" s="564"/>
      <c r="Z28" s="564"/>
      <c r="AA28" s="564"/>
      <c r="AB28" s="565"/>
      <c r="AC28" s="203"/>
      <c r="AD28" s="203"/>
      <c r="AE28" s="203"/>
      <c r="AF28" s="203"/>
      <c r="AG28" s="203"/>
      <c r="AH28" s="584" t="str">
        <f t="shared" ref="AH28" si="175">IF(P28="","",P28)</f>
        <v/>
      </c>
      <c r="AI28" s="269"/>
      <c r="AK28" s="228"/>
      <c r="AL28" s="228"/>
      <c r="AM28" s="228"/>
      <c r="AN28" s="228"/>
      <c r="AO28" s="228"/>
    </row>
    <row r="29" spans="1:41" ht="19.899999999999999" hidden="1" customHeight="1">
      <c r="A29" s="204">
        <f>'様式4-2'!A29</f>
        <v>0</v>
      </c>
      <c r="B29" s="205" t="s">
        <v>11</v>
      </c>
      <c r="C29" s="206">
        <f>'様式4-2'!C29</f>
        <v>0</v>
      </c>
      <c r="D29" s="206">
        <f>'様式4-2'!D29</f>
        <v>0</v>
      </c>
      <c r="E29" s="205" t="s">
        <v>11</v>
      </c>
      <c r="F29" s="206">
        <f>'様式4-2'!F29</f>
        <v>0</v>
      </c>
      <c r="G29" s="206">
        <f>'様式4-2'!G29</f>
        <v>0</v>
      </c>
      <c r="H29" s="205" t="s">
        <v>11</v>
      </c>
      <c r="I29" s="206">
        <f>'様式4-2'!I29</f>
        <v>0</v>
      </c>
      <c r="J29" s="206">
        <f>'様式4-2'!J29</f>
        <v>0</v>
      </c>
      <c r="K29" s="207">
        <f t="shared" ref="K29" si="176">IF(I29&gt;0,A29*C29*F29*I29,IF(F29&gt;0,A29*C29*F29,A29*C29))</f>
        <v>0</v>
      </c>
      <c r="L29" s="207">
        <f t="shared" ref="L29" si="177">K29-O29</f>
        <v>0</v>
      </c>
      <c r="M29" s="207">
        <f t="shared" ref="M29" si="178">ROUNDDOWN(L29/2,0)</f>
        <v>0</v>
      </c>
      <c r="N29" s="207">
        <f t="shared" ref="N29" si="179">L29-M29</f>
        <v>0</v>
      </c>
      <c r="O29" s="208">
        <f>'様式4-2'!O29</f>
        <v>0</v>
      </c>
      <c r="P29" s="585"/>
      <c r="Q29" s="192"/>
      <c r="R29" s="193"/>
      <c r="S29" s="204">
        <f t="shared" si="87"/>
        <v>0</v>
      </c>
      <c r="T29" s="205" t="s">
        <v>11</v>
      </c>
      <c r="U29" s="206">
        <f t="shared" ref="U29:V29" si="180">C29</f>
        <v>0</v>
      </c>
      <c r="V29" s="206">
        <f t="shared" si="180"/>
        <v>0</v>
      </c>
      <c r="W29" s="205" t="s">
        <v>11</v>
      </c>
      <c r="X29" s="206">
        <f t="shared" ref="X29" si="181">F29</f>
        <v>0</v>
      </c>
      <c r="Y29" s="206">
        <f t="shared" ref="Y29" si="182">G29</f>
        <v>0</v>
      </c>
      <c r="Z29" s="205" t="s">
        <v>11</v>
      </c>
      <c r="AA29" s="206">
        <f t="shared" ref="AA29" si="183">I29</f>
        <v>0</v>
      </c>
      <c r="AB29" s="206">
        <f t="shared" ref="AB29" si="184">J29</f>
        <v>0</v>
      </c>
      <c r="AC29" s="207">
        <f t="shared" ref="AC29" si="185">IF(AA29&gt;0,S29*U29*X29*AA29,IF(X29&gt;0,S29*U29*X29,S29*U29))</f>
        <v>0</v>
      </c>
      <c r="AD29" s="207">
        <f t="shared" ref="AD29" si="186">AC29-AG29</f>
        <v>0</v>
      </c>
      <c r="AE29" s="207">
        <f t="shared" ref="AE29" si="187">ROUNDDOWN(AD29/2,0)</f>
        <v>0</v>
      </c>
      <c r="AF29" s="207">
        <f t="shared" ref="AF29" si="188">AD29-AE29</f>
        <v>0</v>
      </c>
      <c r="AG29" s="208">
        <f t="shared" ref="AG29" si="189">O29</f>
        <v>0</v>
      </c>
      <c r="AH29" s="585"/>
      <c r="AI29" s="270"/>
      <c r="AK29" s="229">
        <f t="shared" ref="AK29" si="190">AC29-K29</f>
        <v>0</v>
      </c>
      <c r="AL29" s="229">
        <f t="shared" ref="AL29" si="191">AD29-L29</f>
        <v>0</v>
      </c>
      <c r="AM29" s="229">
        <f t="shared" ref="AM29" si="192">AE29-M29</f>
        <v>0</v>
      </c>
      <c r="AN29" s="229">
        <f t="shared" ref="AN29" si="193">AF29-N29</f>
        <v>0</v>
      </c>
      <c r="AO29" s="229">
        <f t="shared" ref="AO29" si="194">AG29-O29</f>
        <v>0</v>
      </c>
    </row>
    <row r="30" spans="1:41" ht="19.899999999999999" customHeight="1">
      <c r="A30" s="330" t="s">
        <v>33</v>
      </c>
      <c r="B30" s="357"/>
      <c r="C30" s="357"/>
      <c r="D30" s="357"/>
      <c r="E30" s="357"/>
      <c r="F30" s="357"/>
      <c r="G30" s="357"/>
      <c r="H30" s="357"/>
      <c r="I30" s="357"/>
      <c r="J30" s="358"/>
      <c r="K30" s="11">
        <f>SUM(K20:K29)</f>
        <v>18000000</v>
      </c>
      <c r="L30" s="11">
        <f>SUM(L20:L29)</f>
        <v>18000000</v>
      </c>
      <c r="M30" s="11">
        <f>SUM(M20:M29)</f>
        <v>9000000</v>
      </c>
      <c r="N30" s="11">
        <f>SUM(N20:N29)</f>
        <v>9000000</v>
      </c>
      <c r="O30" s="11">
        <f>SUM(O20:O29)</f>
        <v>0</v>
      </c>
      <c r="P30" s="11"/>
      <c r="Q30" s="192"/>
      <c r="R30" s="193"/>
      <c r="S30" s="330" t="s">
        <v>33</v>
      </c>
      <c r="T30" s="357"/>
      <c r="U30" s="357"/>
      <c r="V30" s="357"/>
      <c r="W30" s="357"/>
      <c r="X30" s="357"/>
      <c r="Y30" s="357"/>
      <c r="Z30" s="357"/>
      <c r="AA30" s="357"/>
      <c r="AB30" s="358"/>
      <c r="AC30" s="11">
        <f>SUM(AC20:AC29)</f>
        <v>12000000</v>
      </c>
      <c r="AD30" s="11">
        <f>SUM(AD20:AD29)</f>
        <v>12000000</v>
      </c>
      <c r="AE30" s="11">
        <f>SUM(AE20:AE29)</f>
        <v>6000000</v>
      </c>
      <c r="AF30" s="11">
        <f>SUM(AF20:AF29)</f>
        <v>6000000</v>
      </c>
      <c r="AG30" s="11">
        <f>SUM(AG20:AG29)</f>
        <v>0</v>
      </c>
      <c r="AH30" s="11"/>
      <c r="AI30" s="86"/>
      <c r="AJ30" s="267"/>
      <c r="AK30" s="249">
        <f>SUM(AK20:AK29)</f>
        <v>-6000000</v>
      </c>
      <c r="AL30" s="249">
        <f>SUM(AL20:AL29)</f>
        <v>-6000000</v>
      </c>
      <c r="AM30" s="249">
        <f>SUM(AM20:AM29)</f>
        <v>-3000000</v>
      </c>
      <c r="AN30" s="249">
        <f>SUM(AN20:AN29)</f>
        <v>-3000000</v>
      </c>
      <c r="AO30" s="249">
        <f>SUM(AO20:AO29)</f>
        <v>0</v>
      </c>
    </row>
    <row r="31" spans="1:41" ht="19.899999999999999" customHeight="1" thickBot="1">
      <c r="Q31" s="192"/>
      <c r="R31" s="193"/>
    </row>
    <row r="32" spans="1:41" ht="19.899999999999999" customHeight="1" thickBot="1">
      <c r="A32" s="369" t="s">
        <v>112</v>
      </c>
      <c r="B32" s="370"/>
      <c r="C32" s="370"/>
      <c r="D32" s="370"/>
      <c r="E32" s="370"/>
      <c r="F32" s="370"/>
      <c r="G32" s="370"/>
      <c r="H32" s="370"/>
      <c r="I32" s="370"/>
      <c r="J32" s="371"/>
      <c r="K32" s="53">
        <f>K15+K30</f>
        <v>18660000</v>
      </c>
      <c r="L32" s="53">
        <f t="shared" ref="L32:O32" si="195">L15+L30</f>
        <v>18660000</v>
      </c>
      <c r="M32" s="53">
        <f t="shared" si="195"/>
        <v>9330000</v>
      </c>
      <c r="N32" s="53">
        <f t="shared" si="195"/>
        <v>9330000</v>
      </c>
      <c r="O32" s="54">
        <f t="shared" si="195"/>
        <v>0</v>
      </c>
      <c r="P32" s="86"/>
      <c r="Q32" s="192"/>
      <c r="R32" s="193"/>
      <c r="S32" s="369" t="s">
        <v>112</v>
      </c>
      <c r="T32" s="370"/>
      <c r="U32" s="370"/>
      <c r="V32" s="370"/>
      <c r="W32" s="370"/>
      <c r="X32" s="370"/>
      <c r="Y32" s="370"/>
      <c r="Z32" s="370"/>
      <c r="AA32" s="370"/>
      <c r="AB32" s="371"/>
      <c r="AC32" s="53">
        <f>AC15+AC30</f>
        <v>12660000</v>
      </c>
      <c r="AD32" s="53">
        <f t="shared" ref="AD32:AG32" si="196">AD15+AD30</f>
        <v>12660000</v>
      </c>
      <c r="AE32" s="53">
        <f t="shared" si="196"/>
        <v>6330000</v>
      </c>
      <c r="AF32" s="53">
        <f t="shared" si="196"/>
        <v>6330000</v>
      </c>
      <c r="AG32" s="54">
        <f t="shared" si="196"/>
        <v>0</v>
      </c>
      <c r="AH32" s="86"/>
      <c r="AI32" s="86"/>
    </row>
    <row r="33" spans="1:30" ht="19.899999999999999" customHeight="1">
      <c r="A33" s="2" t="s">
        <v>159</v>
      </c>
      <c r="Q33" s="192"/>
      <c r="R33" s="193"/>
      <c r="S33" s="2" t="s">
        <v>159</v>
      </c>
    </row>
    <row r="34" spans="1:30" ht="19.899999999999999" customHeight="1">
      <c r="Q34" s="192"/>
      <c r="R34" s="193"/>
    </row>
    <row r="35" spans="1:30" ht="19.899999999999999" customHeight="1">
      <c r="Q35" s="192"/>
      <c r="R35" s="193"/>
    </row>
    <row r="36" spans="1:30" ht="19.899999999999999" customHeight="1">
      <c r="A36" s="2" t="s">
        <v>100</v>
      </c>
      <c r="Q36" s="192"/>
      <c r="R36" s="193"/>
      <c r="S36" s="2" t="s">
        <v>100</v>
      </c>
    </row>
    <row r="37" spans="1:30" ht="19.899999999999999" customHeight="1">
      <c r="A37" s="2" t="s">
        <v>127</v>
      </c>
      <c r="Q37" s="192"/>
      <c r="R37" s="193"/>
      <c r="S37" s="2" t="s">
        <v>127</v>
      </c>
    </row>
    <row r="38" spans="1:30" ht="19.899999999999999" customHeight="1">
      <c r="A38" s="2" t="s">
        <v>160</v>
      </c>
      <c r="Q38" s="192"/>
      <c r="R38" s="193"/>
      <c r="S38" s="2" t="s">
        <v>160</v>
      </c>
    </row>
    <row r="39" spans="1:30" ht="19.899999999999999" customHeight="1">
      <c r="A39" s="2" t="s">
        <v>114</v>
      </c>
      <c r="Q39" s="192"/>
      <c r="R39" s="193"/>
      <c r="S39" s="2" t="s">
        <v>114</v>
      </c>
    </row>
    <row r="40" spans="1:30" ht="19.899999999999999" customHeight="1">
      <c r="Q40" s="192"/>
      <c r="R40" s="193"/>
    </row>
    <row r="41" spans="1:30" ht="19.899999999999999" customHeight="1">
      <c r="A41" s="382" t="s">
        <v>101</v>
      </c>
      <c r="B41" s="383"/>
      <c r="C41" s="383"/>
      <c r="D41" s="383"/>
      <c r="E41" s="384"/>
      <c r="F41" s="586">
        <f>'様式4-2'!F41</f>
        <v>2500</v>
      </c>
      <c r="G41" s="587"/>
      <c r="H41" s="588"/>
      <c r="I41" s="588"/>
      <c r="J41" s="588"/>
      <c r="K41" s="589"/>
      <c r="L41" s="210"/>
      <c r="Q41" s="192"/>
      <c r="R41" s="193"/>
      <c r="S41" s="382" t="s">
        <v>101</v>
      </c>
      <c r="T41" s="383"/>
      <c r="U41" s="383"/>
      <c r="V41" s="383"/>
      <c r="W41" s="384"/>
      <c r="X41" s="586">
        <f>F41</f>
        <v>2500</v>
      </c>
      <c r="Y41" s="587"/>
      <c r="Z41" s="588"/>
      <c r="AA41" s="588"/>
      <c r="AB41" s="588"/>
      <c r="AC41" s="589"/>
      <c r="AD41" s="210"/>
    </row>
    <row r="42" spans="1:30" ht="19.899999999999999" customHeight="1">
      <c r="A42" s="210"/>
      <c r="B42" s="210"/>
      <c r="C42" s="210"/>
      <c r="D42" s="210"/>
      <c r="E42" s="210"/>
      <c r="F42" s="210"/>
      <c r="G42" s="210"/>
      <c r="H42" s="210"/>
      <c r="I42" s="210"/>
      <c r="J42" s="210"/>
      <c r="K42" s="210"/>
      <c r="L42" s="210"/>
      <c r="Q42" s="192"/>
      <c r="R42" s="193"/>
      <c r="S42" s="210"/>
      <c r="T42" s="210"/>
      <c r="U42" s="210"/>
      <c r="V42" s="210"/>
      <c r="W42" s="210"/>
      <c r="X42" s="210"/>
      <c r="Y42" s="210"/>
      <c r="Z42" s="210"/>
      <c r="AA42" s="210"/>
      <c r="AB42" s="210"/>
      <c r="AC42" s="210"/>
      <c r="AD42" s="210"/>
    </row>
    <row r="43" spans="1:30" ht="19.899999999999999" customHeight="1">
      <c r="A43" s="210" t="s">
        <v>102</v>
      </c>
      <c r="B43" s="583" t="str">
        <f>IF('様式4-2'!B43="","",'様式4-2'!B43)</f>
        <v>展示室１及び２</v>
      </c>
      <c r="C43" s="583"/>
      <c r="D43" s="583"/>
      <c r="E43" s="583"/>
      <c r="F43" s="583"/>
      <c r="G43" s="583"/>
      <c r="H43" s="583"/>
      <c r="I43" s="583"/>
      <c r="J43" s="583"/>
      <c r="K43" s="583"/>
      <c r="L43" s="583"/>
      <c r="Q43" s="192"/>
      <c r="R43" s="193"/>
      <c r="S43" s="210" t="s">
        <v>102</v>
      </c>
      <c r="T43" s="583" t="str">
        <f>B43</f>
        <v>展示室１及び２</v>
      </c>
      <c r="U43" s="583"/>
      <c r="V43" s="583"/>
      <c r="W43" s="583"/>
      <c r="X43" s="583"/>
      <c r="Y43" s="583"/>
      <c r="Z43" s="583"/>
      <c r="AA43" s="583"/>
      <c r="AB43" s="583"/>
      <c r="AC43" s="583"/>
      <c r="AD43" s="583"/>
    </row>
    <row r="44" spans="1:30" ht="19.899999999999999" customHeight="1">
      <c r="A44" s="382" t="s">
        <v>103</v>
      </c>
      <c r="B44" s="389"/>
      <c r="C44" s="389"/>
      <c r="D44" s="389"/>
      <c r="E44" s="389"/>
      <c r="F44" s="389"/>
      <c r="G44" s="389"/>
      <c r="H44" s="389"/>
      <c r="I44" s="389"/>
      <c r="J44" s="147"/>
      <c r="K44" s="145" t="s">
        <v>108</v>
      </c>
      <c r="L44" s="145" t="s">
        <v>109</v>
      </c>
      <c r="Q44" s="192"/>
      <c r="R44" s="193"/>
      <c r="S44" s="382" t="s">
        <v>103</v>
      </c>
      <c r="T44" s="389"/>
      <c r="U44" s="389"/>
      <c r="V44" s="389"/>
      <c r="W44" s="389"/>
      <c r="X44" s="389"/>
      <c r="Y44" s="389"/>
      <c r="Z44" s="389"/>
      <c r="AA44" s="389"/>
      <c r="AB44" s="147"/>
      <c r="AC44" s="145" t="s">
        <v>108</v>
      </c>
      <c r="AD44" s="145" t="s">
        <v>109</v>
      </c>
    </row>
    <row r="45" spans="1:30" ht="19.899999999999999" customHeight="1">
      <c r="A45" s="573" t="s">
        <v>106</v>
      </c>
      <c r="B45" s="212"/>
      <c r="C45" s="212"/>
      <c r="D45" s="212"/>
      <c r="E45" s="212"/>
      <c r="F45" s="212"/>
      <c r="G45" s="212"/>
      <c r="H45" s="212"/>
      <c r="I45" s="212"/>
      <c r="J45" s="212"/>
      <c r="K45" s="576">
        <f>'様式4-2'!K45</f>
        <v>500</v>
      </c>
      <c r="L45" s="577"/>
      <c r="Q45" s="192"/>
      <c r="R45" s="193"/>
      <c r="S45" s="573" t="s">
        <v>106</v>
      </c>
      <c r="T45" s="212"/>
      <c r="U45" s="212"/>
      <c r="V45" s="212"/>
      <c r="W45" s="212"/>
      <c r="X45" s="212"/>
      <c r="Y45" s="212"/>
      <c r="Z45" s="212"/>
      <c r="AA45" s="212"/>
      <c r="AB45" s="212"/>
      <c r="AC45" s="576">
        <f>K45</f>
        <v>500</v>
      </c>
      <c r="AD45" s="577"/>
    </row>
    <row r="46" spans="1:30" ht="19.899999999999999" customHeight="1">
      <c r="A46" s="574"/>
      <c r="B46" s="213"/>
      <c r="C46" s="213"/>
      <c r="D46" s="213"/>
      <c r="E46" s="213"/>
      <c r="F46" s="213"/>
      <c r="G46" s="213"/>
      <c r="H46" s="213"/>
      <c r="I46" s="213"/>
      <c r="J46" s="213"/>
      <c r="K46" s="577"/>
      <c r="L46" s="577"/>
      <c r="Q46" s="192"/>
      <c r="R46" s="193"/>
      <c r="S46" s="574"/>
      <c r="T46" s="213"/>
      <c r="U46" s="213"/>
      <c r="V46" s="213"/>
      <c r="W46" s="213"/>
      <c r="X46" s="213"/>
      <c r="Y46" s="213"/>
      <c r="Z46" s="213"/>
      <c r="AA46" s="213"/>
      <c r="AB46" s="213"/>
      <c r="AC46" s="577"/>
      <c r="AD46" s="577"/>
    </row>
    <row r="47" spans="1:30" ht="19.899999999999999" customHeight="1">
      <c r="A47" s="575"/>
      <c r="B47" s="214" t="s">
        <v>104</v>
      </c>
      <c r="C47" s="214"/>
      <c r="D47" s="214"/>
      <c r="E47" s="578">
        <f>'様式4-2'!E47</f>
        <v>0</v>
      </c>
      <c r="F47" s="579"/>
      <c r="G47" s="579"/>
      <c r="H47" s="214" t="s">
        <v>105</v>
      </c>
      <c r="I47" s="214"/>
      <c r="J47" s="214"/>
      <c r="K47" s="577"/>
      <c r="L47" s="577"/>
      <c r="Q47" s="192"/>
      <c r="R47" s="193"/>
      <c r="S47" s="575"/>
      <c r="T47" s="214" t="s">
        <v>104</v>
      </c>
      <c r="U47" s="214"/>
      <c r="V47" s="214"/>
      <c r="W47" s="578">
        <f>E47</f>
        <v>0</v>
      </c>
      <c r="X47" s="579"/>
      <c r="Y47" s="579"/>
      <c r="Z47" s="214" t="s">
        <v>105</v>
      </c>
      <c r="AA47" s="214"/>
      <c r="AB47" s="214"/>
      <c r="AC47" s="577"/>
      <c r="AD47" s="577"/>
    </row>
    <row r="48" spans="1:30" ht="30" customHeight="1">
      <c r="A48" s="580" t="s">
        <v>107</v>
      </c>
      <c r="B48" s="483"/>
      <c r="C48" s="483"/>
      <c r="D48" s="483"/>
      <c r="E48" s="483"/>
      <c r="F48" s="483"/>
      <c r="G48" s="483"/>
      <c r="H48" s="483"/>
      <c r="I48" s="483"/>
      <c r="J48" s="566"/>
      <c r="K48" s="576">
        <f>'様式4-2'!K48</f>
        <v>0</v>
      </c>
      <c r="L48" s="577"/>
      <c r="Q48" s="192"/>
      <c r="R48" s="193"/>
      <c r="S48" s="580" t="s">
        <v>107</v>
      </c>
      <c r="T48" s="483"/>
      <c r="U48" s="483"/>
      <c r="V48" s="483"/>
      <c r="W48" s="483"/>
      <c r="X48" s="483"/>
      <c r="Y48" s="483"/>
      <c r="Z48" s="483"/>
      <c r="AA48" s="483"/>
      <c r="AB48" s="566"/>
      <c r="AC48" s="576">
        <f>K48</f>
        <v>0</v>
      </c>
      <c r="AD48" s="577"/>
    </row>
    <row r="49" spans="1:30" ht="30" customHeight="1">
      <c r="A49" s="580" t="s">
        <v>110</v>
      </c>
      <c r="B49" s="581"/>
      <c r="C49" s="581"/>
      <c r="D49" s="581"/>
      <c r="E49" s="581"/>
      <c r="F49" s="581"/>
      <c r="G49" s="581"/>
      <c r="H49" s="581"/>
      <c r="I49" s="581"/>
      <c r="J49" s="566"/>
      <c r="K49" s="215">
        <f>'様式4-2'!K49</f>
        <v>12000</v>
      </c>
      <c r="L49" s="215">
        <f>'様式4-2'!L49</f>
        <v>15000</v>
      </c>
      <c r="Q49" s="192"/>
      <c r="R49" s="193"/>
      <c r="S49" s="580" t="s">
        <v>110</v>
      </c>
      <c r="T49" s="581"/>
      <c r="U49" s="581"/>
      <c r="V49" s="581"/>
      <c r="W49" s="581"/>
      <c r="X49" s="581"/>
      <c r="Y49" s="581"/>
      <c r="Z49" s="581"/>
      <c r="AA49" s="581"/>
      <c r="AB49" s="566"/>
      <c r="AC49" s="215">
        <f>K49</f>
        <v>12000</v>
      </c>
      <c r="AD49" s="215">
        <f>L49</f>
        <v>15000</v>
      </c>
    </row>
    <row r="50" spans="1:30" ht="30" customHeight="1">
      <c r="A50" s="580" t="s">
        <v>111</v>
      </c>
      <c r="B50" s="582"/>
      <c r="C50" s="582"/>
      <c r="D50" s="582"/>
      <c r="E50" s="582"/>
      <c r="F50" s="582"/>
      <c r="G50" s="582"/>
      <c r="H50" s="582"/>
      <c r="I50" s="582"/>
      <c r="J50" s="566"/>
      <c r="K50" s="216">
        <f>K49/K45</f>
        <v>24</v>
      </c>
      <c r="L50" s="216">
        <f>L49/K45</f>
        <v>30</v>
      </c>
      <c r="Q50" s="192"/>
      <c r="R50" s="193"/>
      <c r="S50" s="580" t="s">
        <v>111</v>
      </c>
      <c r="T50" s="582"/>
      <c r="U50" s="582"/>
      <c r="V50" s="582"/>
      <c r="W50" s="582"/>
      <c r="X50" s="582"/>
      <c r="Y50" s="582"/>
      <c r="Z50" s="582"/>
      <c r="AA50" s="582"/>
      <c r="AB50" s="566"/>
      <c r="AC50" s="216">
        <f>AC49/AC45</f>
        <v>24</v>
      </c>
      <c r="AD50" s="216">
        <f>AD49/AC45</f>
        <v>30</v>
      </c>
    </row>
    <row r="51" spans="1:30" ht="19.899999999999999" customHeight="1">
      <c r="A51" s="210"/>
      <c r="B51" s="210"/>
      <c r="C51" s="210"/>
      <c r="D51" s="210"/>
      <c r="E51" s="210"/>
      <c r="F51" s="210"/>
      <c r="G51" s="210"/>
      <c r="H51" s="210"/>
      <c r="I51" s="210"/>
      <c r="J51" s="210"/>
      <c r="K51" s="210"/>
      <c r="L51" s="210"/>
      <c r="Q51" s="192"/>
      <c r="R51" s="193"/>
      <c r="S51" s="210"/>
      <c r="T51" s="210"/>
      <c r="U51" s="210"/>
      <c r="V51" s="210"/>
      <c r="W51" s="210"/>
      <c r="X51" s="210"/>
      <c r="Y51" s="210"/>
      <c r="Z51" s="210"/>
      <c r="AA51" s="210"/>
      <c r="AB51" s="210"/>
      <c r="AC51" s="210"/>
      <c r="AD51" s="210"/>
    </row>
    <row r="52" spans="1:30" ht="19.899999999999999" customHeight="1">
      <c r="A52" s="210" t="s">
        <v>113</v>
      </c>
      <c r="B52" s="583" t="str">
        <f>IF('様式4-2'!B52="","",'様式4-2'!B52)</f>
        <v>セミナー室</v>
      </c>
      <c r="C52" s="583"/>
      <c r="D52" s="583"/>
      <c r="E52" s="583"/>
      <c r="F52" s="583"/>
      <c r="G52" s="583"/>
      <c r="H52" s="583"/>
      <c r="I52" s="583"/>
      <c r="J52" s="583"/>
      <c r="K52" s="583"/>
      <c r="L52" s="583"/>
      <c r="Q52" s="192"/>
      <c r="R52" s="193"/>
      <c r="S52" s="210" t="s">
        <v>113</v>
      </c>
      <c r="T52" s="583" t="str">
        <f>B52</f>
        <v>セミナー室</v>
      </c>
      <c r="U52" s="583"/>
      <c r="V52" s="583"/>
      <c r="W52" s="583"/>
      <c r="X52" s="583"/>
      <c r="Y52" s="583"/>
      <c r="Z52" s="583"/>
      <c r="AA52" s="583"/>
      <c r="AB52" s="583"/>
      <c r="AC52" s="583"/>
      <c r="AD52" s="583"/>
    </row>
    <row r="53" spans="1:30" ht="19.899999999999999" customHeight="1">
      <c r="A53" s="382" t="s">
        <v>103</v>
      </c>
      <c r="B53" s="389"/>
      <c r="C53" s="389"/>
      <c r="D53" s="389"/>
      <c r="E53" s="389"/>
      <c r="F53" s="389"/>
      <c r="G53" s="389"/>
      <c r="H53" s="389"/>
      <c r="I53" s="389"/>
      <c r="J53" s="566"/>
      <c r="K53" s="145" t="s">
        <v>108</v>
      </c>
      <c r="L53" s="145" t="s">
        <v>109</v>
      </c>
      <c r="Q53" s="192"/>
      <c r="R53" s="193"/>
      <c r="S53" s="382" t="s">
        <v>103</v>
      </c>
      <c r="T53" s="389"/>
      <c r="U53" s="389"/>
      <c r="V53" s="389"/>
      <c r="W53" s="389"/>
      <c r="X53" s="389"/>
      <c r="Y53" s="389"/>
      <c r="Z53" s="389"/>
      <c r="AA53" s="389"/>
      <c r="AB53" s="566"/>
      <c r="AC53" s="145" t="s">
        <v>108</v>
      </c>
      <c r="AD53" s="145" t="s">
        <v>109</v>
      </c>
    </row>
    <row r="54" spans="1:30" ht="19.899999999999999" customHeight="1">
      <c r="A54" s="573" t="s">
        <v>106</v>
      </c>
      <c r="B54" s="212"/>
      <c r="C54" s="212"/>
      <c r="D54" s="212"/>
      <c r="E54" s="212"/>
      <c r="F54" s="212"/>
      <c r="G54" s="212"/>
      <c r="H54" s="212"/>
      <c r="I54" s="212"/>
      <c r="J54" s="212"/>
      <c r="K54" s="576">
        <f>'様式4-2'!K54</f>
        <v>100</v>
      </c>
      <c r="L54" s="577"/>
      <c r="Q54" s="192"/>
      <c r="R54" s="193"/>
      <c r="S54" s="573" t="s">
        <v>106</v>
      </c>
      <c r="T54" s="212"/>
      <c r="U54" s="212"/>
      <c r="V54" s="212"/>
      <c r="W54" s="212"/>
      <c r="X54" s="212"/>
      <c r="Y54" s="212"/>
      <c r="Z54" s="212"/>
      <c r="AA54" s="212"/>
      <c r="AB54" s="212"/>
      <c r="AC54" s="576">
        <f>K54</f>
        <v>100</v>
      </c>
      <c r="AD54" s="577"/>
    </row>
    <row r="55" spans="1:30" ht="19.899999999999999" customHeight="1">
      <c r="A55" s="574"/>
      <c r="B55" s="213"/>
      <c r="C55" s="213"/>
      <c r="D55" s="213"/>
      <c r="E55" s="213"/>
      <c r="F55" s="213"/>
      <c r="G55" s="213"/>
      <c r="H55" s="213"/>
      <c r="I55" s="213"/>
      <c r="J55" s="213"/>
      <c r="K55" s="577"/>
      <c r="L55" s="577"/>
      <c r="Q55" s="192"/>
      <c r="R55" s="193"/>
      <c r="S55" s="574"/>
      <c r="T55" s="213"/>
      <c r="U55" s="213"/>
      <c r="V55" s="213"/>
      <c r="W55" s="213"/>
      <c r="X55" s="213"/>
      <c r="Y55" s="213"/>
      <c r="Z55" s="213"/>
      <c r="AA55" s="213"/>
      <c r="AB55" s="213"/>
      <c r="AC55" s="577"/>
      <c r="AD55" s="577"/>
    </row>
    <row r="56" spans="1:30" ht="19.899999999999999" customHeight="1">
      <c r="A56" s="575"/>
      <c r="B56" s="214" t="s">
        <v>104</v>
      </c>
      <c r="C56" s="214"/>
      <c r="D56" s="214"/>
      <c r="E56" s="578">
        <f>'様式4-2'!E56</f>
        <v>3</v>
      </c>
      <c r="F56" s="579"/>
      <c r="G56" s="579"/>
      <c r="H56" s="214" t="s">
        <v>105</v>
      </c>
      <c r="I56" s="214"/>
      <c r="J56" s="214"/>
      <c r="K56" s="577"/>
      <c r="L56" s="577"/>
      <c r="Q56" s="192"/>
      <c r="R56" s="193"/>
      <c r="S56" s="575"/>
      <c r="T56" s="214" t="s">
        <v>104</v>
      </c>
      <c r="U56" s="214"/>
      <c r="V56" s="214"/>
      <c r="W56" s="578">
        <f>E56</f>
        <v>3</v>
      </c>
      <c r="X56" s="579"/>
      <c r="Y56" s="579"/>
      <c r="Z56" s="214" t="s">
        <v>105</v>
      </c>
      <c r="AA56" s="214"/>
      <c r="AB56" s="214"/>
      <c r="AC56" s="577"/>
      <c r="AD56" s="577"/>
    </row>
    <row r="57" spans="1:30" ht="30" customHeight="1">
      <c r="A57" s="580" t="s">
        <v>107</v>
      </c>
      <c r="B57" s="483"/>
      <c r="C57" s="483"/>
      <c r="D57" s="483"/>
      <c r="E57" s="483"/>
      <c r="F57" s="483"/>
      <c r="G57" s="483"/>
      <c r="H57" s="483"/>
      <c r="I57" s="483"/>
      <c r="J57" s="566"/>
      <c r="K57" s="576">
        <f>'様式4-2'!K57</f>
        <v>300</v>
      </c>
      <c r="L57" s="577"/>
      <c r="Q57" s="192"/>
      <c r="R57" s="193"/>
      <c r="S57" s="580" t="s">
        <v>107</v>
      </c>
      <c r="T57" s="483"/>
      <c r="U57" s="483"/>
      <c r="V57" s="483"/>
      <c r="W57" s="483"/>
      <c r="X57" s="483"/>
      <c r="Y57" s="483"/>
      <c r="Z57" s="483"/>
      <c r="AA57" s="483"/>
      <c r="AB57" s="566"/>
      <c r="AC57" s="576">
        <f>K57</f>
        <v>300</v>
      </c>
      <c r="AD57" s="577"/>
    </row>
    <row r="58" spans="1:30" ht="30" customHeight="1">
      <c r="A58" s="580" t="s">
        <v>110</v>
      </c>
      <c r="B58" s="581"/>
      <c r="C58" s="581"/>
      <c r="D58" s="581"/>
      <c r="E58" s="581"/>
      <c r="F58" s="581"/>
      <c r="G58" s="581"/>
      <c r="H58" s="581"/>
      <c r="I58" s="581"/>
      <c r="J58" s="566"/>
      <c r="K58" s="215">
        <f>'様式4-2'!K58</f>
        <v>2500</v>
      </c>
      <c r="L58" s="215">
        <f>'様式4-2'!L58</f>
        <v>3000</v>
      </c>
      <c r="Q58" s="192"/>
      <c r="R58" s="193"/>
      <c r="S58" s="580" t="s">
        <v>110</v>
      </c>
      <c r="T58" s="581"/>
      <c r="U58" s="581"/>
      <c r="V58" s="581"/>
      <c r="W58" s="581"/>
      <c r="X58" s="581"/>
      <c r="Y58" s="581"/>
      <c r="Z58" s="581"/>
      <c r="AA58" s="581"/>
      <c r="AB58" s="566"/>
      <c r="AC58" s="215">
        <f>K58</f>
        <v>2500</v>
      </c>
      <c r="AD58" s="215">
        <f>L58</f>
        <v>3000</v>
      </c>
    </row>
    <row r="59" spans="1:30" ht="30" customHeight="1">
      <c r="A59" s="366" t="s">
        <v>111</v>
      </c>
      <c r="B59" s="368"/>
      <c r="C59" s="368"/>
      <c r="D59" s="368"/>
      <c r="E59" s="368"/>
      <c r="F59" s="368"/>
      <c r="G59" s="368"/>
      <c r="H59" s="368"/>
      <c r="I59" s="368"/>
      <c r="J59" s="358"/>
      <c r="K59" s="139">
        <f>K58/K54</f>
        <v>25</v>
      </c>
      <c r="L59" s="139">
        <f>L58/K54</f>
        <v>30</v>
      </c>
      <c r="Q59" s="192"/>
      <c r="R59" s="193"/>
      <c r="S59" s="366" t="s">
        <v>111</v>
      </c>
      <c r="T59" s="368"/>
      <c r="U59" s="368"/>
      <c r="V59" s="368"/>
      <c r="W59" s="368"/>
      <c r="X59" s="368"/>
      <c r="Y59" s="368"/>
      <c r="Z59" s="368"/>
      <c r="AA59" s="368"/>
      <c r="AB59" s="358"/>
      <c r="AC59" s="139">
        <f>AC58/AC54</f>
        <v>25</v>
      </c>
      <c r="AD59" s="139">
        <f>AD58/AC54</f>
        <v>30</v>
      </c>
    </row>
    <row r="60" spans="1:30" ht="19.899999999999999" customHeight="1"/>
    <row r="61" spans="1:30" ht="19.899999999999999" customHeight="1"/>
    <row r="62" spans="1:30" ht="19.899999999999999" customHeight="1"/>
    <row r="63" spans="1:30" ht="19.899999999999999" customHeight="1"/>
    <row r="64" spans="1:30"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104">
    <mergeCell ref="B7:J7"/>
    <mergeCell ref="B9:J9"/>
    <mergeCell ref="B11:J11"/>
    <mergeCell ref="A3:J4"/>
    <mergeCell ref="K3:K4"/>
    <mergeCell ref="L3:N3"/>
    <mergeCell ref="N4:O4"/>
    <mergeCell ref="B5:J5"/>
    <mergeCell ref="AD3:AF3"/>
    <mergeCell ref="AF4:AG4"/>
    <mergeCell ref="B13:J13"/>
    <mergeCell ref="A15:J15"/>
    <mergeCell ref="A18:J19"/>
    <mergeCell ref="K18:K19"/>
    <mergeCell ref="L18:N18"/>
    <mergeCell ref="P18:P19"/>
    <mergeCell ref="N19:O19"/>
    <mergeCell ref="T13:AB13"/>
    <mergeCell ref="AH18:AH19"/>
    <mergeCell ref="AF19:AG19"/>
    <mergeCell ref="S15:AB15"/>
    <mergeCell ref="S18:AB19"/>
    <mergeCell ref="AC18:AC19"/>
    <mergeCell ref="AD18:AF18"/>
    <mergeCell ref="B24:J24"/>
    <mergeCell ref="P24:P25"/>
    <mergeCell ref="B26:J26"/>
    <mergeCell ref="P26:P27"/>
    <mergeCell ref="T24:AB24"/>
    <mergeCell ref="AH24:AH25"/>
    <mergeCell ref="T26:AB26"/>
    <mergeCell ref="AH26:AH27"/>
    <mergeCell ref="B20:J20"/>
    <mergeCell ref="P20:P21"/>
    <mergeCell ref="B22:J22"/>
    <mergeCell ref="P22:P23"/>
    <mergeCell ref="T20:AB20"/>
    <mergeCell ref="AH20:AH21"/>
    <mergeCell ref="T22:AB22"/>
    <mergeCell ref="AH22:AH23"/>
    <mergeCell ref="A48:J48"/>
    <mergeCell ref="K48:L48"/>
    <mergeCell ref="B28:J28"/>
    <mergeCell ref="P28:P29"/>
    <mergeCell ref="A30:J30"/>
    <mergeCell ref="A32:J32"/>
    <mergeCell ref="A41:E41"/>
    <mergeCell ref="F41:K41"/>
    <mergeCell ref="T28:AB28"/>
    <mergeCell ref="S30:AB30"/>
    <mergeCell ref="X41:AC41"/>
    <mergeCell ref="T43:AD43"/>
    <mergeCell ref="S44:AA44"/>
    <mergeCell ref="S45:S47"/>
    <mergeCell ref="AC45:AD47"/>
    <mergeCell ref="W47:Y47"/>
    <mergeCell ref="A57:J57"/>
    <mergeCell ref="K57:L57"/>
    <mergeCell ref="A58:J58"/>
    <mergeCell ref="A59:J59"/>
    <mergeCell ref="S3:AB4"/>
    <mergeCell ref="AC3:AC4"/>
    <mergeCell ref="T5:AB5"/>
    <mergeCell ref="T7:AB7"/>
    <mergeCell ref="T9:AB9"/>
    <mergeCell ref="T11:AB11"/>
    <mergeCell ref="A49:J49"/>
    <mergeCell ref="A50:J50"/>
    <mergeCell ref="B52:L52"/>
    <mergeCell ref="A53:J53"/>
    <mergeCell ref="A54:A56"/>
    <mergeCell ref="K54:L56"/>
    <mergeCell ref="E56:G56"/>
    <mergeCell ref="B43:L43"/>
    <mergeCell ref="A44:I44"/>
    <mergeCell ref="A45:A47"/>
    <mergeCell ref="K45:L47"/>
    <mergeCell ref="E47:G47"/>
    <mergeCell ref="S32:AB32"/>
    <mergeCell ref="S41:W41"/>
    <mergeCell ref="AK2:AO2"/>
    <mergeCell ref="AK3:AK4"/>
    <mergeCell ref="AL3:AN3"/>
    <mergeCell ref="AN4:AO4"/>
    <mergeCell ref="AK17:AO17"/>
    <mergeCell ref="AK18:AK19"/>
    <mergeCell ref="AL18:AN18"/>
    <mergeCell ref="AN19:AO19"/>
    <mergeCell ref="S59:AB59"/>
    <mergeCell ref="S54:S56"/>
    <mergeCell ref="AC54:AD56"/>
    <mergeCell ref="W56:Y56"/>
    <mergeCell ref="S57:AB57"/>
    <mergeCell ref="AC57:AD57"/>
    <mergeCell ref="S58:AB58"/>
    <mergeCell ref="S48:AB48"/>
    <mergeCell ref="AC48:AD48"/>
    <mergeCell ref="S49:AB49"/>
    <mergeCell ref="S50:AB50"/>
    <mergeCell ref="T52:AD52"/>
    <mergeCell ref="S53:AB53"/>
    <mergeCell ref="AH28:AH29"/>
    <mergeCell ref="AJ3:AJ4"/>
    <mergeCell ref="AJ18:AJ19"/>
  </mergeCells>
  <phoneticPr fontId="6"/>
  <conditionalFormatting sqref="A5:J14 A20:J29">
    <cfRule type="cellIs" dxfId="22" priority="10" operator="equal">
      <formula>0</formula>
    </cfRule>
  </conditionalFormatting>
  <conditionalFormatting sqref="S5:AB14">
    <cfRule type="cellIs" dxfId="21" priority="9" operator="equal">
      <formula>0</formula>
    </cfRule>
  </conditionalFormatting>
  <conditionalFormatting sqref="S20:AB29">
    <cfRule type="cellIs" dxfId="20" priority="8" operator="equal">
      <formula>0</formula>
    </cfRule>
  </conditionalFormatting>
  <conditionalFormatting sqref="E56:G56 E47:G47 K45:L49 K54:L58">
    <cfRule type="cellIs" dxfId="19" priority="7" operator="equal">
      <formula>0</formula>
    </cfRule>
  </conditionalFormatting>
  <conditionalFormatting sqref="X41:AC41 W47:Y47 AC45:AD49 W56:Y56 AC54:AD58">
    <cfRule type="cellIs" dxfId="18" priority="6" operator="equal">
      <formula>0</formula>
    </cfRule>
  </conditionalFormatting>
  <conditionalFormatting sqref="AK5:AO15 AK20:AO30">
    <cfRule type="cellIs" dxfId="17" priority="5" operator="notEqual">
      <formula>0</formula>
    </cfRule>
  </conditionalFormatting>
  <conditionalFormatting sqref="F41:K41">
    <cfRule type="cellIs" dxfId="16" priority="1" operator="equal">
      <formula>0</formula>
    </cfRule>
  </conditionalFormatting>
  <printOptions horizontalCentered="1"/>
  <pageMargins left="0.31496062992125984" right="0.31496062992125984" top="0.74803149606299213" bottom="0.74803149606299213" header="0.31496062992125984" footer="0.31496062992125984"/>
  <pageSetup paperSize="9" scale="61" orientation="landscape" r:id="rId1"/>
  <rowBreaks count="1" manualBreakCount="1">
    <brk id="3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31746" r:id="rId5" name="Check Box 2">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31747" r:id="rId6" name="Check Box 3">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31748" r:id="rId7" name="Check Box 4">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mc:AlternateContent xmlns:mc="http://schemas.openxmlformats.org/markup-compatibility/2006">
          <mc:Choice Requires="x14">
            <control shapeId="31751" r:id="rId8" name="Check Box 7">
              <controlPr locked="0" defaultSize="0" autoFill="0" autoLine="0" autoPict="0">
                <anchor moveWithCells="1">
                  <from>
                    <xdr:col>18</xdr:col>
                    <xdr:colOff>695325</xdr:colOff>
                    <xdr:row>44</xdr:row>
                    <xdr:rowOff>38100</xdr:rowOff>
                  </from>
                  <to>
                    <xdr:col>25</xdr:col>
                    <xdr:colOff>152400</xdr:colOff>
                    <xdr:row>44</xdr:row>
                    <xdr:rowOff>228600</xdr:rowOff>
                  </to>
                </anchor>
              </controlPr>
            </control>
          </mc:Choice>
        </mc:AlternateContent>
        <mc:AlternateContent xmlns:mc="http://schemas.openxmlformats.org/markup-compatibility/2006">
          <mc:Choice Requires="x14">
            <control shapeId="31752" r:id="rId9" name="Check Box 8">
              <controlPr locked="0" defaultSize="0" autoFill="0" autoLine="0" autoPict="0">
                <anchor moveWithCells="1">
                  <from>
                    <xdr:col>18</xdr:col>
                    <xdr:colOff>695325</xdr:colOff>
                    <xdr:row>45</xdr:row>
                    <xdr:rowOff>47625</xdr:rowOff>
                  </from>
                  <to>
                    <xdr:col>25</xdr:col>
                    <xdr:colOff>57150</xdr:colOff>
                    <xdr:row>45</xdr:row>
                    <xdr:rowOff>200025</xdr:rowOff>
                  </to>
                </anchor>
              </controlPr>
            </control>
          </mc:Choice>
        </mc:AlternateContent>
        <mc:AlternateContent xmlns:mc="http://schemas.openxmlformats.org/markup-compatibility/2006">
          <mc:Choice Requires="x14">
            <control shapeId="31753" r:id="rId10" name="Check Box 9">
              <controlPr locked="0" defaultSize="0" autoFill="0" autoLine="0" autoPict="0">
                <anchor moveWithCells="1">
                  <from>
                    <xdr:col>18</xdr:col>
                    <xdr:colOff>695325</xdr:colOff>
                    <xdr:row>53</xdr:row>
                    <xdr:rowOff>38100</xdr:rowOff>
                  </from>
                  <to>
                    <xdr:col>25</xdr:col>
                    <xdr:colOff>171450</xdr:colOff>
                    <xdr:row>53</xdr:row>
                    <xdr:rowOff>228600</xdr:rowOff>
                  </to>
                </anchor>
              </controlPr>
            </control>
          </mc:Choice>
        </mc:AlternateContent>
        <mc:AlternateContent xmlns:mc="http://schemas.openxmlformats.org/markup-compatibility/2006">
          <mc:Choice Requires="x14">
            <control shapeId="31754" r:id="rId11" name="Check Box 10">
              <controlPr locked="0" defaultSize="0" autoFill="0" autoLine="0" autoPict="0">
                <anchor moveWithCells="1">
                  <from>
                    <xdr:col>18</xdr:col>
                    <xdr:colOff>695325</xdr:colOff>
                    <xdr:row>54</xdr:row>
                    <xdr:rowOff>47625</xdr:rowOff>
                  </from>
                  <to>
                    <xdr:col>25</xdr:col>
                    <xdr:colOff>57150</xdr:colOff>
                    <xdr:row>54</xdr:row>
                    <xdr:rowOff>209550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92AB-C058-4B55-B8A4-3F38DDA74FBB}">
  <sheetPr>
    <tabColor theme="5" tint="0.59999389629810485"/>
  </sheetPr>
  <dimension ref="A1:V25"/>
  <sheetViews>
    <sheetView showGridLines="0" view="pageBreakPreview" zoomScaleNormal="100" zoomScaleSheetLayoutView="100" workbookViewId="0">
      <selection activeCell="X18" sqref="X18"/>
    </sheetView>
  </sheetViews>
  <sheetFormatPr defaultColWidth="8.75" defaultRowHeight="18.75"/>
  <cols>
    <col min="1" max="1" width="11.25" style="58" customWidth="1"/>
    <col min="2" max="2" width="9.625" style="58" customWidth="1"/>
    <col min="3" max="3" width="5.75" style="58" customWidth="1"/>
    <col min="4" max="5" width="10.5" style="58" bestFit="1" customWidth="1"/>
    <col min="6" max="7" width="9.625" style="58" customWidth="1"/>
    <col min="8" max="8" width="5.75" style="58" customWidth="1"/>
    <col min="9" max="9" width="10.5" style="58" customWidth="1"/>
    <col min="10" max="10" width="10.5" style="58" bestFit="1" customWidth="1"/>
    <col min="11" max="12" width="2.125" style="56" customWidth="1"/>
    <col min="13" max="13" width="11.25" style="58" customWidth="1"/>
    <col min="14" max="14" width="9.625" style="58" customWidth="1"/>
    <col min="15" max="15" width="5.75" style="58" customWidth="1"/>
    <col min="16" max="17" width="10.5" style="58" bestFit="1" customWidth="1"/>
    <col min="18" max="19" width="9.625" style="58" customWidth="1"/>
    <col min="20" max="20" width="5.75" style="58" customWidth="1"/>
    <col min="21" max="21" width="10.5" style="58" customWidth="1"/>
    <col min="22" max="22" width="10.5" style="58" bestFit="1" customWidth="1"/>
    <col min="23" max="16384" width="8.75" style="56"/>
  </cols>
  <sheetData>
    <row r="1" spans="1:22">
      <c r="K1" s="194"/>
      <c r="L1" s="195"/>
    </row>
    <row r="2" spans="1:22">
      <c r="A2" s="57" t="s">
        <v>115</v>
      </c>
      <c r="B2" s="57"/>
      <c r="E2" s="57"/>
      <c r="F2" s="57"/>
      <c r="G2" s="57"/>
      <c r="H2" s="57"/>
      <c r="I2" s="57"/>
      <c r="J2" s="130"/>
      <c r="K2" s="194"/>
      <c r="L2" s="195"/>
      <c r="M2" s="57"/>
      <c r="N2" s="57"/>
      <c r="Q2" s="57"/>
      <c r="R2" s="57"/>
      <c r="S2" s="57"/>
      <c r="T2" s="57"/>
      <c r="U2" s="57"/>
      <c r="V2" s="130"/>
    </row>
    <row r="3" spans="1:22">
      <c r="A3" s="130" t="s">
        <v>258</v>
      </c>
      <c r="K3" s="194"/>
      <c r="L3" s="195"/>
      <c r="M3" s="130"/>
    </row>
    <row r="4" spans="1:22">
      <c r="K4" s="194"/>
      <c r="L4" s="195"/>
    </row>
    <row r="5" spans="1:22" ht="19.5" thickBot="1">
      <c r="A5" s="234" t="s">
        <v>116</v>
      </c>
      <c r="B5" s="599" t="str">
        <f>IF('様式4-3'!B5="","",'様式4-3'!B5)</f>
        <v>展示室１及び２</v>
      </c>
      <c r="C5" s="599"/>
      <c r="D5" s="599"/>
      <c r="E5" s="599"/>
      <c r="F5" s="599"/>
      <c r="G5" s="599"/>
      <c r="H5" s="599"/>
      <c r="I5" s="599"/>
      <c r="J5" s="599"/>
      <c r="K5" s="194"/>
      <c r="L5" s="195"/>
      <c r="M5" s="59" t="s">
        <v>116</v>
      </c>
      <c r="N5" s="594" t="str">
        <f>B5</f>
        <v>展示室１及び２</v>
      </c>
      <c r="O5" s="594"/>
      <c r="P5" s="594"/>
      <c r="Q5" s="594"/>
      <c r="R5" s="594"/>
      <c r="S5" s="594"/>
      <c r="T5" s="594"/>
      <c r="U5" s="594"/>
      <c r="V5" s="594"/>
    </row>
    <row r="6" spans="1:22">
      <c r="A6" s="600" t="s">
        <v>117</v>
      </c>
      <c r="B6" s="601"/>
      <c r="C6" s="601"/>
      <c r="D6" s="601"/>
      <c r="E6" s="602"/>
      <c r="F6" s="600" t="s">
        <v>118</v>
      </c>
      <c r="G6" s="601"/>
      <c r="H6" s="601"/>
      <c r="I6" s="601"/>
      <c r="J6" s="602"/>
      <c r="K6" s="194"/>
      <c r="L6" s="195"/>
      <c r="M6" s="393" t="s">
        <v>117</v>
      </c>
      <c r="N6" s="394"/>
      <c r="O6" s="394"/>
      <c r="P6" s="394"/>
      <c r="Q6" s="395"/>
      <c r="R6" s="393" t="s">
        <v>118</v>
      </c>
      <c r="S6" s="394"/>
      <c r="T6" s="394"/>
      <c r="U6" s="394"/>
      <c r="V6" s="395"/>
    </row>
    <row r="7" spans="1:22" ht="49.5">
      <c r="A7" s="603" t="s">
        <v>119</v>
      </c>
      <c r="B7" s="604"/>
      <c r="C7" s="235" t="s">
        <v>120</v>
      </c>
      <c r="D7" s="236" t="s">
        <v>125</v>
      </c>
      <c r="E7" s="237" t="s">
        <v>126</v>
      </c>
      <c r="F7" s="603" t="s">
        <v>119</v>
      </c>
      <c r="G7" s="604"/>
      <c r="H7" s="235" t="s">
        <v>120</v>
      </c>
      <c r="I7" s="236" t="s">
        <v>125</v>
      </c>
      <c r="J7" s="237" t="s">
        <v>126</v>
      </c>
      <c r="K7" s="194"/>
      <c r="L7" s="195"/>
      <c r="M7" s="396" t="s">
        <v>119</v>
      </c>
      <c r="N7" s="397"/>
      <c r="O7" s="79" t="s">
        <v>120</v>
      </c>
      <c r="P7" s="80" t="s">
        <v>125</v>
      </c>
      <c r="Q7" s="81" t="s">
        <v>126</v>
      </c>
      <c r="R7" s="396" t="s">
        <v>119</v>
      </c>
      <c r="S7" s="397"/>
      <c r="T7" s="79" t="s">
        <v>120</v>
      </c>
      <c r="U7" s="80" t="s">
        <v>125</v>
      </c>
      <c r="V7" s="81" t="s">
        <v>126</v>
      </c>
    </row>
    <row r="8" spans="1:22">
      <c r="A8" s="595" t="str">
        <f>IF('様式4-3'!A8="","",'様式4-3'!A8)</f>
        <v>全熱交換機</v>
      </c>
      <c r="B8" s="596"/>
      <c r="C8" s="238">
        <f>IF('様式4-3'!C8="",0,'様式4-3'!C8)</f>
        <v>3</v>
      </c>
      <c r="D8" s="238">
        <f>IF('様式4-3'!D8="",0,'様式4-3'!D8)</f>
        <v>3000</v>
      </c>
      <c r="E8" s="239">
        <f>C8*D8</f>
        <v>9000</v>
      </c>
      <c r="F8" s="595" t="str">
        <f>IF('様式4-3'!F8="","",'様式4-3'!F8)</f>
        <v>全熱交換機</v>
      </c>
      <c r="G8" s="596"/>
      <c r="H8" s="238">
        <f>IF('様式4-3'!H8="",0,'様式4-3'!H8)</f>
        <v>3</v>
      </c>
      <c r="I8" s="238">
        <f>IF('様式4-3'!I8="",0,'様式4-3'!I8)</f>
        <v>4000</v>
      </c>
      <c r="J8" s="239">
        <f>H8*I8</f>
        <v>12000</v>
      </c>
      <c r="K8" s="194"/>
      <c r="L8" s="195"/>
      <c r="M8" s="590" t="str">
        <f>A8</f>
        <v>全熱交換機</v>
      </c>
      <c r="N8" s="591"/>
      <c r="O8" s="230">
        <f>C8</f>
        <v>3</v>
      </c>
      <c r="P8" s="231">
        <f>D8</f>
        <v>3000</v>
      </c>
      <c r="Q8" s="60">
        <f>O8*P8</f>
        <v>9000</v>
      </c>
      <c r="R8" s="590" t="str">
        <f t="shared" ref="R8:R13" si="0">F8</f>
        <v>全熱交換機</v>
      </c>
      <c r="S8" s="591"/>
      <c r="T8" s="230">
        <f t="shared" ref="T8:T13" si="1">H8</f>
        <v>3</v>
      </c>
      <c r="U8" s="231">
        <f t="shared" ref="U8:U13" si="2">I8</f>
        <v>4000</v>
      </c>
      <c r="V8" s="60">
        <f>T8*U8</f>
        <v>12000</v>
      </c>
    </row>
    <row r="9" spans="1:22">
      <c r="A9" s="595" t="str">
        <f>IF('様式4-3'!A9="","",'様式4-3'!A9)</f>
        <v>ユニット型空調機</v>
      </c>
      <c r="B9" s="596"/>
      <c r="C9" s="238">
        <f>IF('様式4-3'!C9="",0,'様式4-3'!C9)</f>
        <v>1</v>
      </c>
      <c r="D9" s="240">
        <f>IF('様式4-3'!D9="",0,'様式4-3'!D9)</f>
        <v>3000</v>
      </c>
      <c r="E9" s="239">
        <f t="shared" ref="E9:E13" si="3">C9*D9</f>
        <v>3000</v>
      </c>
      <c r="F9" s="595" t="str">
        <f>IF('様式4-3'!F9="","",'様式4-3'!F9)</f>
        <v>ユニット型空調機</v>
      </c>
      <c r="G9" s="596"/>
      <c r="H9" s="238">
        <f>IF('様式4-3'!H9="",0,'様式4-3'!H9)</f>
        <v>1</v>
      </c>
      <c r="I9" s="240">
        <f>IF('様式4-3'!I9="",0,'様式4-3'!I9)</f>
        <v>3000</v>
      </c>
      <c r="J9" s="239">
        <f t="shared" ref="J9:J13" si="4">H9*I9</f>
        <v>3000</v>
      </c>
      <c r="K9" s="194"/>
      <c r="L9" s="195"/>
      <c r="M9" s="590" t="str">
        <f t="shared" ref="M9:M13" si="5">A9</f>
        <v>ユニット型空調機</v>
      </c>
      <c r="N9" s="591"/>
      <c r="O9" s="230">
        <f t="shared" ref="O9:O13" si="6">C9</f>
        <v>1</v>
      </c>
      <c r="P9" s="231">
        <f t="shared" ref="P9:P13" si="7">D9</f>
        <v>3000</v>
      </c>
      <c r="Q9" s="60">
        <f>O9*P9</f>
        <v>3000</v>
      </c>
      <c r="R9" s="590" t="str">
        <f t="shared" si="0"/>
        <v>ユニット型空調機</v>
      </c>
      <c r="S9" s="591"/>
      <c r="T9" s="230">
        <f t="shared" si="1"/>
        <v>1</v>
      </c>
      <c r="U9" s="231">
        <f t="shared" si="2"/>
        <v>3000</v>
      </c>
      <c r="V9" s="60">
        <f>T9*U9</f>
        <v>3000</v>
      </c>
    </row>
    <row r="10" spans="1:22">
      <c r="A10" s="595" t="str">
        <f>IF('様式4-3'!A10="","",'様式4-3'!A10)</f>
        <v/>
      </c>
      <c r="B10" s="596"/>
      <c r="C10" s="238">
        <f>IF('様式4-3'!C10="",0,'様式4-3'!C10)</f>
        <v>0</v>
      </c>
      <c r="D10" s="240">
        <f>IF('様式4-3'!D10="",0,'様式4-3'!D10)</f>
        <v>0</v>
      </c>
      <c r="E10" s="239">
        <f t="shared" si="3"/>
        <v>0</v>
      </c>
      <c r="F10" s="595" t="str">
        <f>IF('様式4-3'!F10="","",'様式4-3'!F10)</f>
        <v/>
      </c>
      <c r="G10" s="596"/>
      <c r="H10" s="238">
        <f>IF('様式4-3'!H10="",0,'様式4-3'!H10)</f>
        <v>0</v>
      </c>
      <c r="I10" s="240">
        <f>IF('様式4-3'!I10="",0,'様式4-3'!I10)</f>
        <v>0</v>
      </c>
      <c r="J10" s="239">
        <f t="shared" si="4"/>
        <v>0</v>
      </c>
      <c r="K10" s="194"/>
      <c r="L10" s="195"/>
      <c r="M10" s="590" t="str">
        <f t="shared" si="5"/>
        <v/>
      </c>
      <c r="N10" s="591"/>
      <c r="O10" s="230">
        <f t="shared" si="6"/>
        <v>0</v>
      </c>
      <c r="P10" s="231">
        <f t="shared" si="7"/>
        <v>0</v>
      </c>
      <c r="Q10" s="60">
        <f t="shared" ref="Q10:Q13" si="8">O10*P10</f>
        <v>0</v>
      </c>
      <c r="R10" s="590" t="str">
        <f t="shared" si="0"/>
        <v/>
      </c>
      <c r="S10" s="591"/>
      <c r="T10" s="230">
        <f t="shared" si="1"/>
        <v>0</v>
      </c>
      <c r="U10" s="231">
        <f t="shared" si="2"/>
        <v>0</v>
      </c>
      <c r="V10" s="60">
        <f t="shared" ref="V10:V13" si="9">T10*U10</f>
        <v>0</v>
      </c>
    </row>
    <row r="11" spans="1:22">
      <c r="A11" s="595" t="str">
        <f>IF('様式4-3'!A11="","",'様式4-3'!A11)</f>
        <v/>
      </c>
      <c r="B11" s="596"/>
      <c r="C11" s="238">
        <f>IF('様式4-3'!C11="",0,'様式4-3'!C11)</f>
        <v>0</v>
      </c>
      <c r="D11" s="240">
        <f>IF('様式4-3'!D11="",0,'様式4-3'!D11)</f>
        <v>0</v>
      </c>
      <c r="E11" s="239">
        <f t="shared" si="3"/>
        <v>0</v>
      </c>
      <c r="F11" s="595" t="str">
        <f>IF('様式4-3'!F11="","",'様式4-3'!F11)</f>
        <v/>
      </c>
      <c r="G11" s="596"/>
      <c r="H11" s="238">
        <f>IF('様式4-3'!H11="",0,'様式4-3'!H11)</f>
        <v>0</v>
      </c>
      <c r="I11" s="240">
        <f>IF('様式4-3'!I11="",0,'様式4-3'!I11)</f>
        <v>0</v>
      </c>
      <c r="J11" s="239">
        <f t="shared" si="4"/>
        <v>0</v>
      </c>
      <c r="K11" s="194"/>
      <c r="L11" s="195"/>
      <c r="M11" s="590" t="str">
        <f t="shared" si="5"/>
        <v/>
      </c>
      <c r="N11" s="591"/>
      <c r="O11" s="230">
        <f t="shared" si="6"/>
        <v>0</v>
      </c>
      <c r="P11" s="231">
        <f t="shared" si="7"/>
        <v>0</v>
      </c>
      <c r="Q11" s="60">
        <f t="shared" si="8"/>
        <v>0</v>
      </c>
      <c r="R11" s="590" t="str">
        <f t="shared" si="0"/>
        <v/>
      </c>
      <c r="S11" s="591"/>
      <c r="T11" s="230">
        <f t="shared" si="1"/>
        <v>0</v>
      </c>
      <c r="U11" s="231">
        <f t="shared" si="2"/>
        <v>0</v>
      </c>
      <c r="V11" s="60">
        <f t="shared" si="9"/>
        <v>0</v>
      </c>
    </row>
    <row r="12" spans="1:22">
      <c r="A12" s="595" t="str">
        <f>IF('様式4-3'!A12="","",'様式4-3'!A12)</f>
        <v/>
      </c>
      <c r="B12" s="596"/>
      <c r="C12" s="238">
        <f>IF('様式4-3'!C12="",0,'様式4-3'!C12)</f>
        <v>0</v>
      </c>
      <c r="D12" s="240">
        <f>IF('様式4-3'!D12="",0,'様式4-3'!D12)</f>
        <v>0</v>
      </c>
      <c r="E12" s="239">
        <f t="shared" si="3"/>
        <v>0</v>
      </c>
      <c r="F12" s="595" t="str">
        <f>IF('様式4-3'!F12="","",'様式4-3'!F12)</f>
        <v/>
      </c>
      <c r="G12" s="596"/>
      <c r="H12" s="238">
        <f>IF('様式4-3'!H12="",0,'様式4-3'!H12)</f>
        <v>0</v>
      </c>
      <c r="I12" s="240">
        <f>IF('様式4-3'!I12="",0,'様式4-3'!I12)</f>
        <v>0</v>
      </c>
      <c r="J12" s="239">
        <f t="shared" si="4"/>
        <v>0</v>
      </c>
      <c r="K12" s="194"/>
      <c r="L12" s="195"/>
      <c r="M12" s="590" t="str">
        <f t="shared" si="5"/>
        <v/>
      </c>
      <c r="N12" s="591"/>
      <c r="O12" s="230">
        <f t="shared" si="6"/>
        <v>0</v>
      </c>
      <c r="P12" s="231">
        <f t="shared" si="7"/>
        <v>0</v>
      </c>
      <c r="Q12" s="60">
        <f t="shared" si="8"/>
        <v>0</v>
      </c>
      <c r="R12" s="590" t="str">
        <f t="shared" si="0"/>
        <v/>
      </c>
      <c r="S12" s="591"/>
      <c r="T12" s="230">
        <f t="shared" si="1"/>
        <v>0</v>
      </c>
      <c r="U12" s="231">
        <f t="shared" si="2"/>
        <v>0</v>
      </c>
      <c r="V12" s="60">
        <f t="shared" si="9"/>
        <v>0</v>
      </c>
    </row>
    <row r="13" spans="1:22" ht="19.5" thickBot="1">
      <c r="A13" s="597" t="str">
        <f>IF('様式4-3'!A13="","",'様式4-3'!A13)</f>
        <v/>
      </c>
      <c r="B13" s="598"/>
      <c r="C13" s="241">
        <f>IF('様式4-3'!C13="",0,'様式4-3'!C13)</f>
        <v>0</v>
      </c>
      <c r="D13" s="242">
        <f>IF('様式4-3'!D13="",0,'様式4-3'!D13)</f>
        <v>0</v>
      </c>
      <c r="E13" s="243">
        <f t="shared" si="3"/>
        <v>0</v>
      </c>
      <c r="F13" s="597" t="str">
        <f>IF('様式4-3'!F13="","",'様式4-3'!F13)</f>
        <v/>
      </c>
      <c r="G13" s="598"/>
      <c r="H13" s="241">
        <f>IF('様式4-3'!H13="",0,'様式4-3'!H13)</f>
        <v>0</v>
      </c>
      <c r="I13" s="242">
        <f>IF('様式4-3'!I13="",0,'様式4-3'!I13)</f>
        <v>0</v>
      </c>
      <c r="J13" s="243">
        <f t="shared" si="4"/>
        <v>0</v>
      </c>
      <c r="K13" s="194"/>
      <c r="L13" s="195"/>
      <c r="M13" s="592" t="str">
        <f t="shared" si="5"/>
        <v/>
      </c>
      <c r="N13" s="593"/>
      <c r="O13" s="232">
        <f t="shared" si="6"/>
        <v>0</v>
      </c>
      <c r="P13" s="233">
        <f t="shared" si="7"/>
        <v>0</v>
      </c>
      <c r="Q13" s="61">
        <f t="shared" si="8"/>
        <v>0</v>
      </c>
      <c r="R13" s="592" t="str">
        <f t="shared" si="0"/>
        <v/>
      </c>
      <c r="S13" s="593"/>
      <c r="T13" s="230">
        <f t="shared" si="1"/>
        <v>0</v>
      </c>
      <c r="U13" s="231">
        <f t="shared" si="2"/>
        <v>0</v>
      </c>
      <c r="V13" s="61">
        <f t="shared" si="9"/>
        <v>0</v>
      </c>
    </row>
    <row r="14" spans="1:22" ht="19.5" thickBot="1">
      <c r="A14" s="605" t="s">
        <v>123</v>
      </c>
      <c r="B14" s="606"/>
      <c r="C14" s="244">
        <f>SUM(C8:C13)</f>
        <v>4</v>
      </c>
      <c r="D14" s="245"/>
      <c r="E14" s="246">
        <f>SUM(E8:E13)</f>
        <v>12000</v>
      </c>
      <c r="F14" s="605" t="s">
        <v>123</v>
      </c>
      <c r="G14" s="606"/>
      <c r="H14" s="244">
        <f t="shared" ref="H14" si="10">SUM(H8:H13)</f>
        <v>4</v>
      </c>
      <c r="I14" s="245"/>
      <c r="J14" s="246">
        <f>SUM(J8:J13)</f>
        <v>15000</v>
      </c>
      <c r="K14" s="194"/>
      <c r="L14" s="195"/>
      <c r="M14" s="400" t="s">
        <v>123</v>
      </c>
      <c r="N14" s="401"/>
      <c r="O14" s="62">
        <f>SUM(O8:O13)</f>
        <v>4</v>
      </c>
      <c r="P14" s="63"/>
      <c r="Q14" s="64">
        <f>SUM(Q8:Q13)</f>
        <v>12000</v>
      </c>
      <c r="R14" s="400" t="s">
        <v>123</v>
      </c>
      <c r="S14" s="401"/>
      <c r="T14" s="62">
        <f t="shared" ref="T14" si="11">SUM(T8:T13)</f>
        <v>4</v>
      </c>
      <c r="U14" s="63"/>
      <c r="V14" s="64">
        <f t="shared" ref="V14" si="12">SUM(V8:V13)</f>
        <v>15000</v>
      </c>
    </row>
    <row r="15" spans="1:22">
      <c r="A15" s="247"/>
      <c r="B15" s="247"/>
      <c r="C15" s="247"/>
      <c r="D15" s="247"/>
      <c r="E15" s="247"/>
      <c r="F15" s="247"/>
      <c r="G15" s="247"/>
      <c r="H15" s="247"/>
      <c r="I15" s="247"/>
      <c r="J15" s="247"/>
      <c r="K15" s="194"/>
      <c r="L15" s="195"/>
    </row>
    <row r="16" spans="1:22" ht="19.5" thickBot="1">
      <c r="A16" s="234" t="s">
        <v>124</v>
      </c>
      <c r="B16" s="599" t="str">
        <f>IF('様式4-3'!B16="","",'様式4-3'!B16)</f>
        <v>セミナー室</v>
      </c>
      <c r="C16" s="599"/>
      <c r="D16" s="599"/>
      <c r="E16" s="599"/>
      <c r="F16" s="599"/>
      <c r="G16" s="599"/>
      <c r="H16" s="599"/>
      <c r="I16" s="599"/>
      <c r="J16" s="599"/>
      <c r="K16" s="194"/>
      <c r="L16" s="195"/>
      <c r="M16" s="59" t="s">
        <v>124</v>
      </c>
      <c r="N16" s="594" t="str">
        <f>B16</f>
        <v>セミナー室</v>
      </c>
      <c r="O16" s="594"/>
      <c r="P16" s="594"/>
      <c r="Q16" s="594"/>
      <c r="R16" s="594"/>
      <c r="S16" s="594"/>
      <c r="T16" s="594"/>
      <c r="U16" s="594"/>
      <c r="V16" s="594"/>
    </row>
    <row r="17" spans="1:22">
      <c r="A17" s="600" t="s">
        <v>117</v>
      </c>
      <c r="B17" s="601"/>
      <c r="C17" s="601"/>
      <c r="D17" s="601"/>
      <c r="E17" s="602"/>
      <c r="F17" s="600" t="s">
        <v>118</v>
      </c>
      <c r="G17" s="601"/>
      <c r="H17" s="601"/>
      <c r="I17" s="601"/>
      <c r="J17" s="602"/>
      <c r="K17" s="194"/>
      <c r="L17" s="195"/>
      <c r="M17" s="393" t="s">
        <v>117</v>
      </c>
      <c r="N17" s="394"/>
      <c r="O17" s="394"/>
      <c r="P17" s="394"/>
      <c r="Q17" s="395"/>
      <c r="R17" s="393" t="s">
        <v>118</v>
      </c>
      <c r="S17" s="394"/>
      <c r="T17" s="394"/>
      <c r="U17" s="394"/>
      <c r="V17" s="395"/>
    </row>
    <row r="18" spans="1:22" ht="49.5">
      <c r="A18" s="603" t="s">
        <v>119</v>
      </c>
      <c r="B18" s="604"/>
      <c r="C18" s="235" t="s">
        <v>120</v>
      </c>
      <c r="D18" s="236" t="s">
        <v>121</v>
      </c>
      <c r="E18" s="237" t="s">
        <v>122</v>
      </c>
      <c r="F18" s="603" t="s">
        <v>119</v>
      </c>
      <c r="G18" s="604"/>
      <c r="H18" s="235" t="s">
        <v>120</v>
      </c>
      <c r="I18" s="236" t="s">
        <v>121</v>
      </c>
      <c r="J18" s="237" t="s">
        <v>122</v>
      </c>
      <c r="K18" s="194"/>
      <c r="L18" s="195"/>
      <c r="M18" s="396" t="s">
        <v>119</v>
      </c>
      <c r="N18" s="397"/>
      <c r="O18" s="79" t="s">
        <v>120</v>
      </c>
      <c r="P18" s="80" t="s">
        <v>121</v>
      </c>
      <c r="Q18" s="81" t="s">
        <v>122</v>
      </c>
      <c r="R18" s="396" t="s">
        <v>119</v>
      </c>
      <c r="S18" s="397"/>
      <c r="T18" s="79" t="s">
        <v>120</v>
      </c>
      <c r="U18" s="80" t="s">
        <v>121</v>
      </c>
      <c r="V18" s="81" t="s">
        <v>122</v>
      </c>
    </row>
    <row r="19" spans="1:22">
      <c r="A19" s="595" t="str">
        <f>IF('様式4-3'!A19="","",'様式4-3'!A19)</f>
        <v>全熱交換機</v>
      </c>
      <c r="B19" s="596"/>
      <c r="C19" s="238">
        <f>IF('様式4-3'!C19="",0,'様式4-3'!C19)</f>
        <v>1</v>
      </c>
      <c r="D19" s="240">
        <f>IF('様式4-3'!D19="",0,'様式4-3'!D19)</f>
        <v>2500</v>
      </c>
      <c r="E19" s="239">
        <f t="shared" ref="E19:E24" si="13">C19*D19</f>
        <v>2500</v>
      </c>
      <c r="F19" s="595" t="str">
        <f>IF('様式4-3'!F19="","",'様式4-3'!F19)</f>
        <v>全熱交換機（既存）</v>
      </c>
      <c r="G19" s="596"/>
      <c r="H19" s="238">
        <f>IF('様式4-3'!H19="",0,'様式4-3'!H19)</f>
        <v>1</v>
      </c>
      <c r="I19" s="240">
        <f>IF('様式4-3'!I19="",0,'様式4-3'!I19)</f>
        <v>2500</v>
      </c>
      <c r="J19" s="239">
        <f t="shared" ref="J19:J24" si="14">H19*I19</f>
        <v>2500</v>
      </c>
      <c r="K19" s="194"/>
      <c r="L19" s="195"/>
      <c r="M19" s="590" t="str">
        <f t="shared" ref="M19:M24" si="15">A19</f>
        <v>全熱交換機</v>
      </c>
      <c r="N19" s="591"/>
      <c r="O19" s="230">
        <f t="shared" ref="O19:O24" si="16">C19</f>
        <v>1</v>
      </c>
      <c r="P19" s="231">
        <f t="shared" ref="P19:P24" si="17">D19</f>
        <v>2500</v>
      </c>
      <c r="Q19" s="60">
        <f>O19*P19</f>
        <v>2500</v>
      </c>
      <c r="R19" s="590" t="str">
        <f t="shared" ref="R19:R24" si="18">F19</f>
        <v>全熱交換機（既存）</v>
      </c>
      <c r="S19" s="591"/>
      <c r="T19" s="230">
        <f t="shared" ref="T19:T24" si="19">H19</f>
        <v>1</v>
      </c>
      <c r="U19" s="231">
        <f t="shared" ref="U19:U24" si="20">I19</f>
        <v>2500</v>
      </c>
      <c r="V19" s="60">
        <f>T19*U19</f>
        <v>2500</v>
      </c>
    </row>
    <row r="20" spans="1:22">
      <c r="A20" s="595" t="str">
        <f>IF('様式4-3'!A20="","",'様式4-3'!A20)</f>
        <v/>
      </c>
      <c r="B20" s="596"/>
      <c r="C20" s="238">
        <f>IF('様式4-3'!C20="",0,'様式4-3'!C20)</f>
        <v>0</v>
      </c>
      <c r="D20" s="240">
        <f>IF('様式4-3'!D20="",0,'様式4-3'!D20)</f>
        <v>0</v>
      </c>
      <c r="E20" s="239">
        <f t="shared" si="13"/>
        <v>0</v>
      </c>
      <c r="F20" s="595" t="str">
        <f>IF('様式4-3'!F20="","",'様式4-3'!F20)</f>
        <v>天井換気扇（増設）</v>
      </c>
      <c r="G20" s="596"/>
      <c r="H20" s="238">
        <f>IF('様式4-3'!H20="",0,'様式4-3'!H20)</f>
        <v>1</v>
      </c>
      <c r="I20" s="240">
        <f>IF('様式4-3'!I20="",0,'様式4-3'!I20)</f>
        <v>500</v>
      </c>
      <c r="J20" s="239">
        <f t="shared" si="14"/>
        <v>500</v>
      </c>
      <c r="K20" s="194"/>
      <c r="L20" s="195"/>
      <c r="M20" s="590" t="str">
        <f t="shared" si="15"/>
        <v/>
      </c>
      <c r="N20" s="591"/>
      <c r="O20" s="230">
        <f t="shared" si="16"/>
        <v>0</v>
      </c>
      <c r="P20" s="231">
        <f t="shared" si="17"/>
        <v>0</v>
      </c>
      <c r="Q20" s="60">
        <f>O20*P20</f>
        <v>0</v>
      </c>
      <c r="R20" s="590" t="str">
        <f t="shared" si="18"/>
        <v>天井換気扇（増設）</v>
      </c>
      <c r="S20" s="591"/>
      <c r="T20" s="230">
        <f t="shared" si="19"/>
        <v>1</v>
      </c>
      <c r="U20" s="231">
        <f t="shared" si="20"/>
        <v>500</v>
      </c>
      <c r="V20" s="60">
        <f>T20*U20</f>
        <v>500</v>
      </c>
    </row>
    <row r="21" spans="1:22">
      <c r="A21" s="595" t="str">
        <f>IF('様式4-3'!A21="","",'様式4-3'!A21)</f>
        <v/>
      </c>
      <c r="B21" s="596"/>
      <c r="C21" s="238">
        <f>IF('様式4-3'!C21="",0,'様式4-3'!C21)</f>
        <v>0</v>
      </c>
      <c r="D21" s="240">
        <f>IF('様式4-3'!D21="",0,'様式4-3'!D21)</f>
        <v>0</v>
      </c>
      <c r="E21" s="239">
        <f t="shared" si="13"/>
        <v>0</v>
      </c>
      <c r="F21" s="595" t="str">
        <f>IF('様式4-3'!F21="","",'様式4-3'!F21)</f>
        <v/>
      </c>
      <c r="G21" s="596"/>
      <c r="H21" s="238">
        <f>IF('様式4-3'!H21="",0,'様式4-3'!H21)</f>
        <v>0</v>
      </c>
      <c r="I21" s="240">
        <f>IF('様式4-3'!I21="",0,'様式4-3'!I21)</f>
        <v>0</v>
      </c>
      <c r="J21" s="239">
        <f t="shared" si="14"/>
        <v>0</v>
      </c>
      <c r="K21" s="194"/>
      <c r="L21" s="195"/>
      <c r="M21" s="590" t="str">
        <f t="shared" si="15"/>
        <v/>
      </c>
      <c r="N21" s="591"/>
      <c r="O21" s="230">
        <f t="shared" si="16"/>
        <v>0</v>
      </c>
      <c r="P21" s="231">
        <f t="shared" si="17"/>
        <v>0</v>
      </c>
      <c r="Q21" s="60">
        <f t="shared" ref="Q21:Q24" si="21">O21*P21</f>
        <v>0</v>
      </c>
      <c r="R21" s="590" t="str">
        <f t="shared" si="18"/>
        <v/>
      </c>
      <c r="S21" s="591"/>
      <c r="T21" s="230">
        <f t="shared" si="19"/>
        <v>0</v>
      </c>
      <c r="U21" s="231">
        <f t="shared" si="20"/>
        <v>0</v>
      </c>
      <c r="V21" s="60">
        <f t="shared" ref="V21:V24" si="22">T21*U21</f>
        <v>0</v>
      </c>
    </row>
    <row r="22" spans="1:22">
      <c r="A22" s="595" t="str">
        <f>IF('様式4-3'!A22="","",'様式4-3'!A22)</f>
        <v/>
      </c>
      <c r="B22" s="596"/>
      <c r="C22" s="238">
        <f>IF('様式4-3'!C22="",0,'様式4-3'!C22)</f>
        <v>0</v>
      </c>
      <c r="D22" s="240">
        <f>IF('様式4-3'!D22="",0,'様式4-3'!D22)</f>
        <v>0</v>
      </c>
      <c r="E22" s="239">
        <f t="shared" si="13"/>
        <v>0</v>
      </c>
      <c r="F22" s="595" t="str">
        <f>IF('様式4-3'!F22="","",'様式4-3'!F22)</f>
        <v/>
      </c>
      <c r="G22" s="596"/>
      <c r="H22" s="238">
        <f>IF('様式4-3'!H22="",0,'様式4-3'!H22)</f>
        <v>0</v>
      </c>
      <c r="I22" s="240">
        <f>IF('様式4-3'!I22="",0,'様式4-3'!I22)</f>
        <v>0</v>
      </c>
      <c r="J22" s="239">
        <f t="shared" si="14"/>
        <v>0</v>
      </c>
      <c r="K22" s="194"/>
      <c r="L22" s="195"/>
      <c r="M22" s="590" t="str">
        <f t="shared" si="15"/>
        <v/>
      </c>
      <c r="N22" s="591"/>
      <c r="O22" s="230">
        <f t="shared" si="16"/>
        <v>0</v>
      </c>
      <c r="P22" s="231">
        <f t="shared" si="17"/>
        <v>0</v>
      </c>
      <c r="Q22" s="60">
        <f t="shared" si="21"/>
        <v>0</v>
      </c>
      <c r="R22" s="590" t="str">
        <f t="shared" si="18"/>
        <v/>
      </c>
      <c r="S22" s="591"/>
      <c r="T22" s="230">
        <f t="shared" si="19"/>
        <v>0</v>
      </c>
      <c r="U22" s="231">
        <f t="shared" si="20"/>
        <v>0</v>
      </c>
      <c r="V22" s="60">
        <f t="shared" si="22"/>
        <v>0</v>
      </c>
    </row>
    <row r="23" spans="1:22">
      <c r="A23" s="595" t="str">
        <f>IF('様式4-3'!A23="","",'様式4-3'!A23)</f>
        <v/>
      </c>
      <c r="B23" s="596"/>
      <c r="C23" s="238">
        <f>IF('様式4-3'!C23="",0,'様式4-3'!C23)</f>
        <v>0</v>
      </c>
      <c r="D23" s="240">
        <f>IF('様式4-3'!D23="",0,'様式4-3'!D23)</f>
        <v>0</v>
      </c>
      <c r="E23" s="239">
        <f t="shared" si="13"/>
        <v>0</v>
      </c>
      <c r="F23" s="595" t="str">
        <f>IF('様式4-3'!F23="","",'様式4-3'!F23)</f>
        <v/>
      </c>
      <c r="G23" s="596"/>
      <c r="H23" s="238">
        <f>IF('様式4-3'!H23="",0,'様式4-3'!H23)</f>
        <v>0</v>
      </c>
      <c r="I23" s="240">
        <f>IF('様式4-3'!I23="",0,'様式4-3'!I23)</f>
        <v>0</v>
      </c>
      <c r="J23" s="239">
        <f t="shared" si="14"/>
        <v>0</v>
      </c>
      <c r="K23" s="194"/>
      <c r="L23" s="195"/>
      <c r="M23" s="590" t="str">
        <f t="shared" si="15"/>
        <v/>
      </c>
      <c r="N23" s="591"/>
      <c r="O23" s="230">
        <f t="shared" si="16"/>
        <v>0</v>
      </c>
      <c r="P23" s="231">
        <f t="shared" si="17"/>
        <v>0</v>
      </c>
      <c r="Q23" s="60">
        <f t="shared" si="21"/>
        <v>0</v>
      </c>
      <c r="R23" s="590" t="str">
        <f t="shared" si="18"/>
        <v/>
      </c>
      <c r="S23" s="591"/>
      <c r="T23" s="230">
        <f t="shared" si="19"/>
        <v>0</v>
      </c>
      <c r="U23" s="231">
        <f t="shared" si="20"/>
        <v>0</v>
      </c>
      <c r="V23" s="60">
        <f t="shared" si="22"/>
        <v>0</v>
      </c>
    </row>
    <row r="24" spans="1:22" ht="19.5" thickBot="1">
      <c r="A24" s="597" t="str">
        <f>IF('様式4-3'!A24="","",'様式4-3'!A24)</f>
        <v/>
      </c>
      <c r="B24" s="598"/>
      <c r="C24" s="241">
        <f>IF('様式4-3'!C24="",0,'様式4-3'!C24)</f>
        <v>0</v>
      </c>
      <c r="D24" s="242">
        <f>IF('様式4-3'!D24="",0,'様式4-3'!D24)</f>
        <v>0</v>
      </c>
      <c r="E24" s="243">
        <f t="shared" si="13"/>
        <v>0</v>
      </c>
      <c r="F24" s="597" t="str">
        <f>IF('様式4-3'!F24="","",'様式4-3'!F24)</f>
        <v/>
      </c>
      <c r="G24" s="598"/>
      <c r="H24" s="238">
        <f>IF('様式4-3'!H24="",0,'様式4-3'!H24)</f>
        <v>0</v>
      </c>
      <c r="I24" s="240">
        <f>IF('様式4-3'!I24="",0,'様式4-3'!I24)</f>
        <v>0</v>
      </c>
      <c r="J24" s="243">
        <f t="shared" si="14"/>
        <v>0</v>
      </c>
      <c r="K24" s="194"/>
      <c r="L24" s="195"/>
      <c r="M24" s="592" t="str">
        <f t="shared" si="15"/>
        <v/>
      </c>
      <c r="N24" s="593"/>
      <c r="O24" s="232">
        <f t="shared" si="16"/>
        <v>0</v>
      </c>
      <c r="P24" s="233">
        <f t="shared" si="17"/>
        <v>0</v>
      </c>
      <c r="Q24" s="61">
        <f t="shared" si="21"/>
        <v>0</v>
      </c>
      <c r="R24" s="592" t="str">
        <f t="shared" si="18"/>
        <v/>
      </c>
      <c r="S24" s="593"/>
      <c r="T24" s="230">
        <f t="shared" si="19"/>
        <v>0</v>
      </c>
      <c r="U24" s="231">
        <f t="shared" si="20"/>
        <v>0</v>
      </c>
      <c r="V24" s="61">
        <f t="shared" si="22"/>
        <v>0</v>
      </c>
    </row>
    <row r="25" spans="1:22" ht="19.5" thickBot="1">
      <c r="A25" s="605" t="s">
        <v>123</v>
      </c>
      <c r="B25" s="606"/>
      <c r="C25" s="244">
        <f>SUM(C19:C24)</f>
        <v>1</v>
      </c>
      <c r="D25" s="245"/>
      <c r="E25" s="246">
        <f>SUM(E19:E24)</f>
        <v>2500</v>
      </c>
      <c r="F25" s="605" t="s">
        <v>123</v>
      </c>
      <c r="G25" s="606"/>
      <c r="H25" s="244">
        <f t="shared" ref="H25" si="23">SUM(H19:H24)</f>
        <v>2</v>
      </c>
      <c r="I25" s="245"/>
      <c r="J25" s="246">
        <f>SUM(J19:J24)</f>
        <v>3000</v>
      </c>
      <c r="K25" s="194"/>
      <c r="L25" s="195"/>
      <c r="M25" s="400" t="s">
        <v>123</v>
      </c>
      <c r="N25" s="401"/>
      <c r="O25" s="62">
        <f>SUM(O19:O24)</f>
        <v>1</v>
      </c>
      <c r="P25" s="63"/>
      <c r="Q25" s="64">
        <f>SUM(Q19:Q24)</f>
        <v>2500</v>
      </c>
      <c r="R25" s="400" t="s">
        <v>123</v>
      </c>
      <c r="S25" s="401"/>
      <c r="T25" s="62">
        <f t="shared" ref="T25" si="24">SUM(T19:T24)</f>
        <v>2</v>
      </c>
      <c r="U25" s="63"/>
      <c r="V25" s="64">
        <f t="shared" ref="V25" si="25">SUM(V19:V24)</f>
        <v>3000</v>
      </c>
    </row>
  </sheetData>
  <sheetProtection formatColumns="0"/>
  <mergeCells count="76">
    <mergeCell ref="A8:B8"/>
    <mergeCell ref="F8:G8"/>
    <mergeCell ref="B5:J5"/>
    <mergeCell ref="A6:E6"/>
    <mergeCell ref="F6:J6"/>
    <mergeCell ref="A7:B7"/>
    <mergeCell ref="F7:G7"/>
    <mergeCell ref="F13:G13"/>
    <mergeCell ref="A14:B14"/>
    <mergeCell ref="F14:G14"/>
    <mergeCell ref="A9:B9"/>
    <mergeCell ref="F9:G9"/>
    <mergeCell ref="A10:B10"/>
    <mergeCell ref="F10:G10"/>
    <mergeCell ref="A11:B11"/>
    <mergeCell ref="F11:G11"/>
    <mergeCell ref="A25:B25"/>
    <mergeCell ref="F25:G25"/>
    <mergeCell ref="A20:B20"/>
    <mergeCell ref="F20:G20"/>
    <mergeCell ref="A21:B21"/>
    <mergeCell ref="F21:G21"/>
    <mergeCell ref="A22:B22"/>
    <mergeCell ref="F22:G22"/>
    <mergeCell ref="M8:N8"/>
    <mergeCell ref="R8:S8"/>
    <mergeCell ref="A23:B23"/>
    <mergeCell ref="F23:G23"/>
    <mergeCell ref="A24:B24"/>
    <mergeCell ref="F24:G24"/>
    <mergeCell ref="B16:J16"/>
    <mergeCell ref="A17:E17"/>
    <mergeCell ref="F17:J17"/>
    <mergeCell ref="A18:B18"/>
    <mergeCell ref="F18:G18"/>
    <mergeCell ref="A19:B19"/>
    <mergeCell ref="F19:G19"/>
    <mergeCell ref="A12:B12"/>
    <mergeCell ref="F12:G12"/>
    <mergeCell ref="A13:B13"/>
    <mergeCell ref="N5:V5"/>
    <mergeCell ref="M6:Q6"/>
    <mergeCell ref="R6:V6"/>
    <mergeCell ref="M7:N7"/>
    <mergeCell ref="R7:S7"/>
    <mergeCell ref="M9:N9"/>
    <mergeCell ref="R9:S9"/>
    <mergeCell ref="M10:N10"/>
    <mergeCell ref="R10:S10"/>
    <mergeCell ref="M11:N11"/>
    <mergeCell ref="R11:S11"/>
    <mergeCell ref="M19:N19"/>
    <mergeCell ref="R19:S19"/>
    <mergeCell ref="M12:N12"/>
    <mergeCell ref="R12:S12"/>
    <mergeCell ref="M13:N13"/>
    <mergeCell ref="R13:S13"/>
    <mergeCell ref="M14:N14"/>
    <mergeCell ref="R14:S14"/>
    <mergeCell ref="N16:V16"/>
    <mergeCell ref="M17:Q17"/>
    <mergeCell ref="R17:V17"/>
    <mergeCell ref="M18:N18"/>
    <mergeCell ref="R18:S18"/>
    <mergeCell ref="M20:N20"/>
    <mergeCell ref="R20:S20"/>
    <mergeCell ref="M21:N21"/>
    <mergeCell ref="R21:S21"/>
    <mergeCell ref="M22:N22"/>
    <mergeCell ref="R22:S22"/>
    <mergeCell ref="M23:N23"/>
    <mergeCell ref="R23:S23"/>
    <mergeCell ref="M24:N24"/>
    <mergeCell ref="R24:S24"/>
    <mergeCell ref="M25:N25"/>
    <mergeCell ref="R25:S25"/>
  </mergeCells>
  <phoneticPr fontId="6"/>
  <conditionalFormatting sqref="C8:D13 H8:I13 C19:D24 H19:I24 O19:P24 T19:U24 O8:P13 T8:U13">
    <cfRule type="cellIs" dxfId="15" priority="1" operator="equal">
      <formula>0</formula>
    </cfRule>
  </conditionalFormatting>
  <pageMargins left="0.51181102362204722" right="0.51181102362204722" top="0.74803149606299213" bottom="0.74803149606299213" header="0.31496062992125984" footer="0.31496062992125984"/>
  <pageSetup paperSize="9" scale="65"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0DC0F-3F4E-4932-A33D-D7A447295A2B}">
  <sheetPr>
    <tabColor theme="8" tint="0.59999389629810485"/>
  </sheetPr>
  <dimension ref="A1:F29"/>
  <sheetViews>
    <sheetView showGridLines="0" view="pageBreakPreview" zoomScaleNormal="100" zoomScaleSheetLayoutView="100" workbookViewId="0">
      <selection activeCell="D3" sqref="D3"/>
    </sheetView>
  </sheetViews>
  <sheetFormatPr defaultColWidth="8.75" defaultRowHeight="12"/>
  <cols>
    <col min="1" max="1" width="19.125" style="28" customWidth="1"/>
    <col min="2" max="2" width="17.375" style="28" customWidth="1"/>
    <col min="3" max="4" width="19.625" style="28" customWidth="1"/>
    <col min="5" max="5" width="8.75" style="28"/>
    <col min="6" max="6" width="18.125" style="28" customWidth="1"/>
    <col min="7" max="16384" width="8.75" style="28"/>
  </cols>
  <sheetData>
    <row r="1" spans="1:6" ht="27" customHeight="1">
      <c r="A1" s="28" t="s">
        <v>270</v>
      </c>
    </row>
    <row r="2" spans="1:6">
      <c r="D2" s="190" t="s">
        <v>431</v>
      </c>
    </row>
    <row r="3" spans="1:6">
      <c r="D3" s="191">
        <v>44957</v>
      </c>
      <c r="F3" s="468" t="s">
        <v>99</v>
      </c>
    </row>
    <row r="4" spans="1:6">
      <c r="A4" s="28" t="s">
        <v>90</v>
      </c>
      <c r="F4" s="469"/>
    </row>
    <row r="5" spans="1:6" ht="40.15" customHeight="1">
      <c r="B5" s="41" t="s">
        <v>271</v>
      </c>
      <c r="C5" s="611" t="str">
        <f>計画変更承認申請書!C5</f>
        <v>●●県</v>
      </c>
      <c r="D5" s="612"/>
      <c r="F5" s="221" t="str">
        <f>IF(D5=計画変更承認申請書!D5,"OK","交付申請時から変更あり")</f>
        <v>OK</v>
      </c>
    </row>
    <row r="6" spans="1:6" ht="19.899999999999999" customHeight="1">
      <c r="B6" s="41" t="s">
        <v>261</v>
      </c>
      <c r="C6" s="611" t="str">
        <f>計画変更承認申請書!C6</f>
        <v>●●県■■市〇〇町１－１</v>
      </c>
      <c r="D6" s="612"/>
      <c r="F6" s="221" t="str">
        <f>IF(D6=計画変更承認申請書!D6,"OK","交付申請時から変更あり")</f>
        <v>OK</v>
      </c>
    </row>
    <row r="7" spans="1:6" ht="19.899999999999999" customHeight="1">
      <c r="B7" s="41" t="s">
        <v>88</v>
      </c>
      <c r="C7" s="611" t="str">
        <f>計画変更承認申請書!C7</f>
        <v>知事</v>
      </c>
      <c r="D7" s="612"/>
      <c r="F7" s="221" t="str">
        <f>IF(D7=計画変更承認申請書!D7,"OK","交付申請時から変更あり")</f>
        <v>OK</v>
      </c>
    </row>
    <row r="8" spans="1:6" ht="19.899999999999999" customHeight="1">
      <c r="B8" s="41" t="s">
        <v>89</v>
      </c>
      <c r="C8" s="611" t="str">
        <f>計画変更承認申請書!C8</f>
        <v>●●　■■</v>
      </c>
      <c r="D8" s="612"/>
      <c r="F8" s="221" t="str">
        <f>IF(D8=計画変更承認申請書!D8,"OK","交付申請時から変更あり")</f>
        <v>OK</v>
      </c>
    </row>
    <row r="10" spans="1:6" ht="30" customHeight="1">
      <c r="A10" s="471" t="s">
        <v>272</v>
      </c>
      <c r="B10" s="292"/>
      <c r="C10" s="292"/>
      <c r="D10" s="292"/>
    </row>
    <row r="12" spans="1:6" ht="45" customHeight="1">
      <c r="A12" s="478" t="s">
        <v>273</v>
      </c>
      <c r="B12" s="619"/>
      <c r="C12" s="619"/>
      <c r="D12" s="619"/>
    </row>
    <row r="14" spans="1:6" ht="50.1" customHeight="1">
      <c r="A14" s="37" t="s">
        <v>0</v>
      </c>
      <c r="B14" s="472" t="str">
        <f>様式1!B14</f>
        <v>●●県立博物館感染対策事業、●●県立博物館環境整備事業、●●県立博物館空調設備等の改修・増設事業、●●県立博物館配信等環境整備支援事業</v>
      </c>
      <c r="C14" s="620"/>
      <c r="D14" s="473"/>
      <c r="F14" s="37" t="s">
        <v>99</v>
      </c>
    </row>
    <row r="15" spans="1:6" ht="19.899999999999999" customHeight="1">
      <c r="A15" s="299" t="s">
        <v>274</v>
      </c>
      <c r="B15" s="607">
        <f>交付申請書!C18</f>
        <v>44593</v>
      </c>
      <c r="C15" s="608"/>
      <c r="D15" s="152" t="s">
        <v>72</v>
      </c>
      <c r="F15" s="221" t="str">
        <f>IF(B15=交付申請書!C18,"OK","交付申請時から変更あり")</f>
        <v>OK</v>
      </c>
    </row>
    <row r="16" spans="1:6" ht="19.899999999999999" customHeight="1">
      <c r="A16" s="301"/>
      <c r="B16" s="609">
        <f>交付申請書!C19</f>
        <v>44957</v>
      </c>
      <c r="C16" s="610"/>
      <c r="D16" s="153" t="s">
        <v>73</v>
      </c>
      <c r="F16" s="221" t="str">
        <f>IF(B16=交付申請書!C19,"OK","交付申請時から変更あり")</f>
        <v>OK</v>
      </c>
    </row>
    <row r="17" spans="1:4" ht="19.899999999999999" customHeight="1">
      <c r="A17" s="299" t="s">
        <v>275</v>
      </c>
      <c r="B17" s="33" t="s">
        <v>276</v>
      </c>
      <c r="C17" s="613">
        <f>'様式3 (変更用)'!K24</f>
        <v>9639000</v>
      </c>
      <c r="D17" s="614"/>
    </row>
    <row r="18" spans="1:4" ht="19.899999999999999" customHeight="1">
      <c r="A18" s="300"/>
      <c r="B18" s="34" t="s">
        <v>277</v>
      </c>
      <c r="C18" s="615">
        <f>'様式6-2'!F22</f>
        <v>9597000</v>
      </c>
      <c r="D18" s="616"/>
    </row>
    <row r="19" spans="1:4" ht="19.899999999999999" customHeight="1">
      <c r="A19" s="300"/>
      <c r="B19" s="35" t="s">
        <v>278</v>
      </c>
      <c r="C19" s="617">
        <f>C17-C18</f>
        <v>42000</v>
      </c>
      <c r="D19" s="618"/>
    </row>
    <row r="20" spans="1:4" ht="19.899999999999999" customHeight="1"/>
    <row r="21" spans="1:4">
      <c r="A21" s="28" t="s">
        <v>266</v>
      </c>
    </row>
    <row r="22" spans="1:4" ht="30" customHeight="1">
      <c r="A22" s="290" t="s">
        <v>269</v>
      </c>
      <c r="B22" s="470"/>
      <c r="C22" s="470"/>
      <c r="D22" s="470"/>
    </row>
    <row r="23" spans="1:4" ht="15.95" customHeight="1">
      <c r="A23" s="28" t="s">
        <v>268</v>
      </c>
    </row>
    <row r="25" spans="1:4">
      <c r="A25" s="28" t="s">
        <v>279</v>
      </c>
    </row>
    <row r="26" spans="1:4" ht="30" customHeight="1">
      <c r="A26" s="290" t="s">
        <v>283</v>
      </c>
      <c r="B26" s="470"/>
      <c r="C26" s="470"/>
      <c r="D26" s="470"/>
    </row>
    <row r="27" spans="1:4" ht="15.95" customHeight="1">
      <c r="A27" s="28" t="s">
        <v>280</v>
      </c>
    </row>
    <row r="28" spans="1:4" ht="15.95" customHeight="1">
      <c r="A28" s="28" t="s">
        <v>281</v>
      </c>
    </row>
    <row r="29" spans="1:4" ht="15.95" customHeight="1">
      <c r="A29" s="28" t="s">
        <v>282</v>
      </c>
    </row>
  </sheetData>
  <mergeCells count="17">
    <mergeCell ref="A15:A16"/>
    <mergeCell ref="F3:F4"/>
    <mergeCell ref="A26:D26"/>
    <mergeCell ref="A22:D22"/>
    <mergeCell ref="B15:C15"/>
    <mergeCell ref="B16:C16"/>
    <mergeCell ref="C5:D5"/>
    <mergeCell ref="C6:D6"/>
    <mergeCell ref="C7:D7"/>
    <mergeCell ref="C8:D8"/>
    <mergeCell ref="C17:D17"/>
    <mergeCell ref="C18:D18"/>
    <mergeCell ref="C19:D19"/>
    <mergeCell ref="A10:D10"/>
    <mergeCell ref="A12:D12"/>
    <mergeCell ref="B14:D14"/>
    <mergeCell ref="A17:A19"/>
  </mergeCells>
  <phoneticPr fontId="6"/>
  <dataValidations count="3">
    <dataValidation type="date" allowBlank="1" showInputMessage="1" showErrorMessage="1" error="申請期間外です。" sqref="D3" xr:uid="{2DCB6F57-7CC6-45FB-A4A5-B31D1ACA0EC2}">
      <formula1>44652</formula1>
      <formula2>45016</formula2>
    </dataValidation>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B15:B16" xr:uid="{F2BF46CA-36BF-4A69-8121-E1ADEBEFE268}">
      <formula1>44593</formula1>
      <formula2>44957</formula2>
    </dataValidation>
    <dataValidation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D15:D16" xr:uid="{581EF827-95B6-4C0A-8143-C609F0C40A4A}"/>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3FFE-DABB-4A2F-8DF3-463F1527941A}">
  <sheetPr>
    <tabColor theme="8" tint="0.59999389629810485"/>
  </sheetPr>
  <dimension ref="A2:G31"/>
  <sheetViews>
    <sheetView showGridLines="0" view="pageBreakPreview" zoomScaleNormal="100" zoomScaleSheetLayoutView="100" workbookViewId="0">
      <selection activeCell="B31" sqref="B31:D31"/>
    </sheetView>
  </sheetViews>
  <sheetFormatPr defaultColWidth="8.75" defaultRowHeight="12"/>
  <cols>
    <col min="1" max="1" width="18.75" style="30" customWidth="1"/>
    <col min="2" max="2" width="28.75" style="30" customWidth="1"/>
    <col min="3" max="3" width="3.25" style="30" bestFit="1" customWidth="1"/>
    <col min="4" max="4" width="28.75" style="30" customWidth="1"/>
    <col min="5" max="5" width="8.75" style="30"/>
    <col min="6" max="7" width="12.625" style="30" customWidth="1"/>
    <col min="8" max="16384" width="8.75" style="30"/>
  </cols>
  <sheetData>
    <row r="2" spans="1:7" ht="19.899999999999999" customHeight="1">
      <c r="A2" s="29" t="s">
        <v>6</v>
      </c>
      <c r="B2" s="29"/>
      <c r="C2" s="29"/>
      <c r="D2" s="29"/>
    </row>
    <row r="3" spans="1:7" ht="34.9" customHeight="1">
      <c r="A3" s="148" t="s">
        <v>0</v>
      </c>
      <c r="B3" s="314" t="str">
        <f>様式1!B14</f>
        <v>●●県立博物館感染対策事業、●●県立博物館環境整備事業、●●県立博物館空調設備等の改修・増設事業、●●県立博物館配信等環境整備支援事業</v>
      </c>
      <c r="C3" s="315"/>
      <c r="D3" s="316"/>
    </row>
    <row r="4" spans="1:7" ht="78" customHeight="1">
      <c r="A4" s="148" t="s">
        <v>1</v>
      </c>
      <c r="B4" s="626" t="str">
        <f>'様式2 (変更用)'!E5</f>
        <v>●●県立博物館において、ガイドラインを踏まえた感染症防止対策を推進するため、以下の事業を実施する。
●●県立博物館において、配信等に必要な機材等の環境整備を実施する。</v>
      </c>
      <c r="C4" s="505"/>
      <c r="D4" s="475"/>
    </row>
    <row r="5" spans="1:7" ht="34.9" customHeight="1">
      <c r="A5" s="125" t="s">
        <v>2</v>
      </c>
      <c r="B5" s="626" t="str">
        <f>'様式2 (変更用)'!E6</f>
        <v>博物館における新型コロナウイルス感染拡大予防ガイドライン</v>
      </c>
      <c r="C5" s="505"/>
      <c r="D5" s="475"/>
    </row>
    <row r="6" spans="1:7" ht="19.899999999999999" customHeight="1">
      <c r="A6" s="31"/>
      <c r="B6" s="31"/>
      <c r="C6" s="31"/>
      <c r="D6" s="32"/>
    </row>
    <row r="7" spans="1:7" ht="30" customHeight="1">
      <c r="A7" s="310" t="s">
        <v>3</v>
      </c>
      <c r="B7" s="311"/>
      <c r="C7" s="311"/>
      <c r="D7" s="312"/>
    </row>
    <row r="8" spans="1:7" ht="30" customHeight="1">
      <c r="A8" s="148" t="s">
        <v>4</v>
      </c>
      <c r="B8" s="307" t="s">
        <v>93</v>
      </c>
      <c r="C8" s="308"/>
      <c r="D8" s="309"/>
      <c r="F8" s="621" t="s">
        <v>329</v>
      </c>
      <c r="G8" s="331"/>
    </row>
    <row r="9" spans="1:7" ht="30" customHeight="1">
      <c r="A9" s="148" t="s">
        <v>168</v>
      </c>
      <c r="B9" s="154">
        <f>IF('様式2 (変更用)'!E11="","",'様式2 (変更用)'!E11)</f>
        <v>44593</v>
      </c>
      <c r="C9" s="143" t="s">
        <v>167</v>
      </c>
      <c r="D9" s="155">
        <f>IF('様式2 (変更用)'!G11="","",'様式2 (変更用)'!G11)</f>
        <v>44957</v>
      </c>
      <c r="F9" s="218" t="str">
        <f>IF(B9='様式2 (変更用)'!E11,"OK","変更あり")</f>
        <v>OK</v>
      </c>
      <c r="G9" s="218" t="str">
        <f>IF(D9='様式2 (変更用)'!G11,"OK","変更あり")</f>
        <v>OK</v>
      </c>
    </row>
    <row r="10" spans="1:7" ht="64.900000000000006" customHeight="1">
      <c r="A10" s="148" t="s">
        <v>5</v>
      </c>
      <c r="B10" s="623" t="str">
        <f>IF('様式2 (変更用)'!E12="","",'様式2 (変更用)'!E12)</f>
        <v>・施設職員のマスク（20箱）、消毒液（18ℓ）、体温計（3個）、サーモグラフィ（3台）、手袋（50双）を購入、空気清浄機（3台）を確保し、安心・安全を確保する。</v>
      </c>
      <c r="C10" s="624"/>
      <c r="D10" s="625"/>
      <c r="F10" s="497" t="str">
        <f>IF(B10='様式2 (変更用)'!E12,"OK","変更あり")</f>
        <v>OK</v>
      </c>
      <c r="G10" s="498"/>
    </row>
    <row r="11" spans="1:7" ht="64.900000000000006" customHeight="1">
      <c r="A11" s="148" t="s">
        <v>284</v>
      </c>
      <c r="B11" s="304" t="s">
        <v>432</v>
      </c>
      <c r="C11" s="305"/>
      <c r="D11" s="306"/>
    </row>
    <row r="12" spans="1:7" ht="30" customHeight="1">
      <c r="A12" s="148" t="s">
        <v>4</v>
      </c>
      <c r="B12" s="307" t="s">
        <v>94</v>
      </c>
      <c r="C12" s="308"/>
      <c r="D12" s="309"/>
      <c r="F12" s="621" t="s">
        <v>329</v>
      </c>
      <c r="G12" s="331"/>
    </row>
    <row r="13" spans="1:7" ht="30" customHeight="1">
      <c r="A13" s="148" t="s">
        <v>168</v>
      </c>
      <c r="B13" s="154">
        <f>IF('様式2 (変更用)'!E14="","",'様式2 (変更用)'!E14)</f>
        <v>44652</v>
      </c>
      <c r="C13" s="143" t="s">
        <v>167</v>
      </c>
      <c r="D13" s="155">
        <f>IF('様式2 (変更用)'!G14="","",'様式2 (変更用)'!G14)</f>
        <v>44804</v>
      </c>
      <c r="F13" s="218" t="str">
        <f>IF(B13='様式2 (変更用)'!E14,"OK","変更あり")</f>
        <v>OK</v>
      </c>
      <c r="G13" s="218" t="str">
        <f>IF(D13='様式2 (変更用)'!G14,"OK","変更あり")</f>
        <v>OK</v>
      </c>
    </row>
    <row r="14" spans="1:7" ht="64.900000000000006" customHeight="1">
      <c r="A14" s="148" t="s">
        <v>5</v>
      </c>
      <c r="B14" s="623" t="str">
        <f>IF('様式2 (変更用)'!E15="","",'様式2 (変更用)'!E15)</f>
        <v>・来館者が利用するロビー及び展示室内の手すりやドアノブ等の抗菌等の清掃を実施し、安心・安全を確保する。
・接触機会を減らすために、オンラインチケット及びキャッシュレス決済を導入し、安心・安全を確保する。</v>
      </c>
      <c r="C14" s="624"/>
      <c r="D14" s="625"/>
      <c r="F14" s="497" t="str">
        <f>IF(B14='様式2 (変更用)'!E15,"OK","変更あり")</f>
        <v>OK</v>
      </c>
      <c r="G14" s="498"/>
    </row>
    <row r="15" spans="1:7" ht="64.900000000000006" customHeight="1">
      <c r="A15" s="148" t="s">
        <v>284</v>
      </c>
      <c r="B15" s="304" t="s">
        <v>433</v>
      </c>
      <c r="C15" s="305"/>
      <c r="D15" s="306"/>
    </row>
    <row r="16" spans="1:7" ht="30" customHeight="1">
      <c r="A16" s="148" t="s">
        <v>4</v>
      </c>
      <c r="B16" s="307" t="s">
        <v>239</v>
      </c>
      <c r="C16" s="308"/>
      <c r="D16" s="309"/>
      <c r="F16" s="621" t="s">
        <v>329</v>
      </c>
      <c r="G16" s="331"/>
    </row>
    <row r="17" spans="1:7" ht="30" customHeight="1">
      <c r="A17" s="148" t="s">
        <v>168</v>
      </c>
      <c r="B17" s="154">
        <f>IF('様式2 (変更用)'!E17="","",'様式2 (変更用)'!E17)</f>
        <v>44652</v>
      </c>
      <c r="C17" s="143" t="s">
        <v>167</v>
      </c>
      <c r="D17" s="155">
        <f>IF('様式2 (変更用)'!G17="","",'様式2 (変更用)'!G17)</f>
        <v>44926</v>
      </c>
      <c r="F17" s="218" t="str">
        <f>IF(B17='様式2 (変更用)'!E17,"OK","変更あり")</f>
        <v>OK</v>
      </c>
      <c r="G17" s="218" t="str">
        <f>IF(D17='様式2 (変更用)'!G17,"OK","変更あり")</f>
        <v>OK</v>
      </c>
    </row>
    <row r="18" spans="1:7" ht="64.900000000000006" customHeight="1">
      <c r="A18" s="148" t="s">
        <v>5</v>
      </c>
      <c r="B18" s="623" t="str">
        <f>IF('様式2 (変更用)'!E18="","",'様式2 (変更用)'!E18)</f>
        <v>・来館者が滞在するロビーの空調部品の交換を実施し、安心・安全を確保する。
・トイレの洗面台の自動水栓化を実施し、安心・安全を確保する。</v>
      </c>
      <c r="C18" s="624"/>
      <c r="D18" s="625"/>
      <c r="F18" s="497" t="str">
        <f>IF(B18='様式2 (変更用)'!E18,"OK","変更あり")</f>
        <v>OK</v>
      </c>
      <c r="G18" s="498"/>
    </row>
    <row r="19" spans="1:7" ht="64.900000000000006" customHeight="1">
      <c r="A19" s="148" t="s">
        <v>284</v>
      </c>
      <c r="B19" s="304" t="s">
        <v>434</v>
      </c>
      <c r="C19" s="305"/>
      <c r="D19" s="306"/>
    </row>
    <row r="20" spans="1:7" ht="30" customHeight="1">
      <c r="A20" s="148" t="s">
        <v>4</v>
      </c>
      <c r="B20" s="307" t="s">
        <v>238</v>
      </c>
      <c r="C20" s="308"/>
      <c r="D20" s="309"/>
      <c r="F20" s="621" t="s">
        <v>329</v>
      </c>
      <c r="G20" s="331"/>
    </row>
    <row r="21" spans="1:7" ht="30" customHeight="1">
      <c r="A21" s="148" t="s">
        <v>168</v>
      </c>
      <c r="B21" s="154">
        <f>IF('様式2 (変更用)'!E20="","",'様式2 (変更用)'!E20)</f>
        <v>44652</v>
      </c>
      <c r="C21" s="143" t="s">
        <v>167</v>
      </c>
      <c r="D21" s="155">
        <f>IF('様式2 (変更用)'!G20="","",'様式2 (変更用)'!G20)</f>
        <v>44957</v>
      </c>
      <c r="F21" s="218" t="str">
        <f>IF(B21='様式2 (変更用)'!E20,"OK","変更あり")</f>
        <v>OK</v>
      </c>
      <c r="G21" s="218" t="str">
        <f>IF(D21='様式2 (変更用)'!G20,"OK","変更あり")</f>
        <v>OK</v>
      </c>
    </row>
    <row r="22" spans="1:7" ht="64.900000000000006" customHeight="1">
      <c r="A22" s="148" t="s">
        <v>5</v>
      </c>
      <c r="B22" s="623" t="str">
        <f>IF('様式2 (変更用)'!E21="","",'様式2 (変更用)'!E21)</f>
        <v>・展示室の空調設備の本体機器の更新を行い、必要換気量を確保し、安心・安全を確保する。
　設計：令和4年4月～令和4年7月
　施工：令和4年9月～令和5年1月</v>
      </c>
      <c r="C22" s="624"/>
      <c r="D22" s="625"/>
      <c r="F22" s="497" t="str">
        <f>IF(B22='様式2 (変更用)'!E21,"OK","変更あり")</f>
        <v>OK</v>
      </c>
      <c r="G22" s="498"/>
    </row>
    <row r="23" spans="1:7" ht="64.900000000000006" customHeight="1">
      <c r="A23" s="148" t="s">
        <v>284</v>
      </c>
      <c r="B23" s="304" t="s">
        <v>435</v>
      </c>
      <c r="C23" s="305"/>
      <c r="D23" s="306"/>
    </row>
    <row r="24" spans="1:7" ht="30" customHeight="1">
      <c r="A24" s="148" t="s">
        <v>4</v>
      </c>
      <c r="B24" s="307" t="s">
        <v>95</v>
      </c>
      <c r="C24" s="308"/>
      <c r="D24" s="309"/>
      <c r="F24" s="621" t="s">
        <v>329</v>
      </c>
      <c r="G24" s="331"/>
    </row>
    <row r="25" spans="1:7" ht="30" customHeight="1">
      <c r="A25" s="148" t="s">
        <v>168</v>
      </c>
      <c r="B25" s="154">
        <f>IF('様式2 (変更用)'!E23="","",'様式2 (変更用)'!E23)</f>
        <v>44652</v>
      </c>
      <c r="C25" s="143" t="s">
        <v>167</v>
      </c>
      <c r="D25" s="155">
        <f>IF('様式2 (変更用)'!G23="","",'様式2 (変更用)'!G23)</f>
        <v>44804</v>
      </c>
      <c r="F25" s="218" t="str">
        <f>IF(B25='様式2 (変更用)'!E23,"OK","変更あり")</f>
        <v>OK</v>
      </c>
      <c r="G25" s="218" t="str">
        <f>IF(D25='様式2 (変更用)'!G23,"OK","変更あり")</f>
        <v>OK</v>
      </c>
    </row>
    <row r="26" spans="1:7" ht="64.900000000000006" customHeight="1">
      <c r="A26" s="148" t="s">
        <v>5</v>
      </c>
      <c r="B26" s="623" t="str">
        <f>IF('様式2 (変更用)'!E24="","",'様式2 (変更用)'!E24)</f>
        <v>・映像及び音声配信等に必要な配信機材（カメラ、動画編集用パソコン、モニター、編集機器、照明器具）を購入する。</v>
      </c>
      <c r="C26" s="624"/>
      <c r="D26" s="625"/>
      <c r="F26" s="497" t="str">
        <f>IF(B26='様式2 (変更用)'!E24,"OK","変更あり")</f>
        <v>OK</v>
      </c>
      <c r="G26" s="498"/>
    </row>
    <row r="27" spans="1:7" ht="64.900000000000006" customHeight="1">
      <c r="A27" s="148" t="s">
        <v>284</v>
      </c>
      <c r="B27" s="304" t="s">
        <v>436</v>
      </c>
      <c r="C27" s="305"/>
      <c r="D27" s="306"/>
    </row>
    <row r="28" spans="1:7" ht="30" customHeight="1">
      <c r="A28" s="148" t="s">
        <v>4</v>
      </c>
      <c r="B28" s="307" t="s">
        <v>96</v>
      </c>
      <c r="C28" s="308"/>
      <c r="D28" s="309"/>
      <c r="F28" s="621" t="s">
        <v>329</v>
      </c>
      <c r="G28" s="622"/>
    </row>
    <row r="29" spans="1:7" ht="30" customHeight="1">
      <c r="A29" s="148" t="s">
        <v>168</v>
      </c>
      <c r="B29" s="154">
        <f>IF('様式2 (変更用)'!E26="","",'様式2 (変更用)'!E26)</f>
        <v>44743</v>
      </c>
      <c r="C29" s="143" t="s">
        <v>167</v>
      </c>
      <c r="D29" s="155">
        <f>IF('様式2 (変更用)'!G26="","",'様式2 (変更用)'!G26)</f>
        <v>44957</v>
      </c>
      <c r="F29" s="218" t="str">
        <f>IF(B29='様式2 (変更用)'!E26,"OK","変更あり")</f>
        <v>OK</v>
      </c>
      <c r="G29" s="218" t="str">
        <f>IF(D29='様式2 (変更用)'!G26,"OK","変更あり")</f>
        <v>OK</v>
      </c>
    </row>
    <row r="30" spans="1:7" ht="64.900000000000006" customHeight="1">
      <c r="A30" s="148" t="s">
        <v>5</v>
      </c>
      <c r="B30" s="623" t="str">
        <f>IF('様式2 (変更用)'!E27="","",'様式2 (変更用)'!E27)</f>
        <v>・映像配信に必要な、無線LAN環境を整備し、既存の配信プラットフォームを利用し、配信事業を実施する。（プラットフォームの利用経費は、6カ月分を計上。）</v>
      </c>
      <c r="C30" s="624"/>
      <c r="D30" s="625"/>
      <c r="F30" s="497" t="str">
        <f>IF(B30='様式2 (変更用)'!E27,"OK","変更あり")</f>
        <v>OK</v>
      </c>
      <c r="G30" s="498"/>
    </row>
    <row r="31" spans="1:7" ht="64.900000000000006" customHeight="1">
      <c r="A31" s="148" t="s">
        <v>284</v>
      </c>
      <c r="B31" s="304" t="s">
        <v>437</v>
      </c>
      <c r="C31" s="305"/>
      <c r="D31" s="306"/>
    </row>
  </sheetData>
  <sheetProtection formatRows="0"/>
  <mergeCells count="34">
    <mergeCell ref="B3:D3"/>
    <mergeCell ref="B4:D4"/>
    <mergeCell ref="B5:D5"/>
    <mergeCell ref="A7:D7"/>
    <mergeCell ref="B8:D8"/>
    <mergeCell ref="B10:D10"/>
    <mergeCell ref="B15:D15"/>
    <mergeCell ref="B19:D19"/>
    <mergeCell ref="B23:D23"/>
    <mergeCell ref="B27:D27"/>
    <mergeCell ref="B12:D12"/>
    <mergeCell ref="B14:D14"/>
    <mergeCell ref="B16:D16"/>
    <mergeCell ref="B18:D18"/>
    <mergeCell ref="B20:D20"/>
    <mergeCell ref="B22:D22"/>
    <mergeCell ref="B11:D11"/>
    <mergeCell ref="B31:D31"/>
    <mergeCell ref="B24:D24"/>
    <mergeCell ref="B26:D26"/>
    <mergeCell ref="B28:D28"/>
    <mergeCell ref="B30:D30"/>
    <mergeCell ref="F30:G30"/>
    <mergeCell ref="F8:G8"/>
    <mergeCell ref="F12:G12"/>
    <mergeCell ref="F16:G16"/>
    <mergeCell ref="F20:G20"/>
    <mergeCell ref="F24:G24"/>
    <mergeCell ref="F28:G28"/>
    <mergeCell ref="F10:G10"/>
    <mergeCell ref="F14:G14"/>
    <mergeCell ref="F18:G18"/>
    <mergeCell ref="F22:G22"/>
    <mergeCell ref="F26:G26"/>
  </mergeCells>
  <phoneticPr fontId="6"/>
  <conditionalFormatting sqref="B10:D10 B14:D14 B18:D18 B22:D22 B26:D26 B30:D30">
    <cfRule type="cellIs" dxfId="14" priority="7" operator="equal">
      <formula>0</formula>
    </cfRule>
  </conditionalFormatting>
  <conditionalFormatting sqref="F9:G10">
    <cfRule type="cellIs" dxfId="13" priority="6" operator="equal">
      <formula>"変更あり"</formula>
    </cfRule>
  </conditionalFormatting>
  <conditionalFormatting sqref="F13:G14">
    <cfRule type="cellIs" dxfId="12" priority="5" operator="equal">
      <formula>"変更あり"</formula>
    </cfRule>
  </conditionalFormatting>
  <conditionalFormatting sqref="F17:G18">
    <cfRule type="cellIs" dxfId="11" priority="4" operator="equal">
      <formula>"変更あり"</formula>
    </cfRule>
  </conditionalFormatting>
  <conditionalFormatting sqref="F21:G22">
    <cfRule type="cellIs" dxfId="10" priority="3" operator="equal">
      <formula>"変更あり"</formula>
    </cfRule>
  </conditionalFormatting>
  <conditionalFormatting sqref="F25:G26">
    <cfRule type="cellIs" dxfId="9" priority="2" operator="equal">
      <formula>"変更あり"</formula>
    </cfRule>
  </conditionalFormatting>
  <conditionalFormatting sqref="F29:G30">
    <cfRule type="cellIs" dxfId="8" priority="1" operator="equal">
      <formula>"変更あり"</formula>
    </cfRule>
  </conditionalFormatting>
  <printOptions verticalCentere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2B34-4495-44C1-956B-7C6F561888F1}">
  <sheetPr codeName="Sheet2">
    <tabColor theme="9" tint="0.59999389629810485"/>
  </sheetPr>
  <dimension ref="A1:C31"/>
  <sheetViews>
    <sheetView showGridLines="0" tabSelected="1" view="pageBreakPreview" zoomScaleNormal="100" zoomScaleSheetLayoutView="100" workbookViewId="0">
      <selection activeCell="C5" sqref="C5"/>
    </sheetView>
  </sheetViews>
  <sheetFormatPr defaultColWidth="8.75" defaultRowHeight="12"/>
  <cols>
    <col min="1" max="1" width="26.25" style="28" customWidth="1"/>
    <col min="2" max="2" width="17" style="28" customWidth="1"/>
    <col min="3" max="3" width="35.75" style="28" customWidth="1"/>
    <col min="4" max="16384" width="8.75" style="28"/>
  </cols>
  <sheetData>
    <row r="1" spans="1:3" ht="27" customHeight="1"/>
    <row r="2" spans="1:3">
      <c r="C2" s="137" t="s">
        <v>330</v>
      </c>
    </row>
    <row r="3" spans="1:3">
      <c r="C3" s="40">
        <v>44652</v>
      </c>
    </row>
    <row r="4" spans="1:3">
      <c r="A4" s="28" t="s">
        <v>90</v>
      </c>
    </row>
    <row r="5" spans="1:3" ht="40.15" customHeight="1">
      <c r="B5" s="41" t="s">
        <v>91</v>
      </c>
      <c r="C5" s="42" t="s">
        <v>331</v>
      </c>
    </row>
    <row r="6" spans="1:3" ht="19.899999999999999" customHeight="1">
      <c r="B6" s="41" t="s">
        <v>92</v>
      </c>
      <c r="C6" s="42" t="s">
        <v>332</v>
      </c>
    </row>
    <row r="7" spans="1:3" ht="19.899999999999999" customHeight="1">
      <c r="B7" s="41" t="s">
        <v>88</v>
      </c>
      <c r="C7" s="42" t="s">
        <v>333</v>
      </c>
    </row>
    <row r="8" spans="1:3" ht="19.899999999999999" customHeight="1">
      <c r="B8" s="41" t="s">
        <v>89</v>
      </c>
      <c r="C8" s="42" t="s">
        <v>334</v>
      </c>
    </row>
    <row r="10" spans="1:3" ht="19.899999999999999" customHeight="1">
      <c r="A10" s="292" t="s">
        <v>166</v>
      </c>
      <c r="B10" s="292"/>
      <c r="C10" s="292"/>
    </row>
    <row r="12" spans="1:3" ht="31.9" customHeight="1">
      <c r="A12" s="290" t="s">
        <v>87</v>
      </c>
      <c r="B12" s="291"/>
      <c r="C12" s="291"/>
    </row>
    <row r="14" spans="1:3" ht="50.1" customHeight="1">
      <c r="A14" s="37" t="s">
        <v>68</v>
      </c>
      <c r="B14" s="297" t="s">
        <v>336</v>
      </c>
      <c r="C14" s="298"/>
    </row>
    <row r="15" spans="1:3" ht="19.899999999999999" customHeight="1">
      <c r="A15" s="299" t="s">
        <v>84</v>
      </c>
      <c r="B15" s="33" t="s">
        <v>69</v>
      </c>
      <c r="C15" s="43">
        <f>様式3!E15</f>
        <v>25305000</v>
      </c>
    </row>
    <row r="16" spans="1:3" ht="19.899999999999999" customHeight="1">
      <c r="A16" s="300"/>
      <c r="B16" s="34" t="s">
        <v>70</v>
      </c>
      <c r="C16" s="44">
        <f>様式3!E21</f>
        <v>0</v>
      </c>
    </row>
    <row r="17" spans="1:3" ht="19.899999999999999" customHeight="1">
      <c r="A17" s="300"/>
      <c r="B17" s="35" t="s">
        <v>71</v>
      </c>
      <c r="C17" s="45">
        <f>様式3!E22</f>
        <v>25305000</v>
      </c>
    </row>
    <row r="18" spans="1:3" ht="19.899999999999999" customHeight="1">
      <c r="A18" s="299" t="s">
        <v>85</v>
      </c>
      <c r="B18" s="33" t="s">
        <v>72</v>
      </c>
      <c r="C18" s="47">
        <v>44593</v>
      </c>
    </row>
    <row r="19" spans="1:3" ht="19.899999999999999" customHeight="1">
      <c r="A19" s="301"/>
      <c r="B19" s="35" t="s">
        <v>73</v>
      </c>
      <c r="C19" s="48">
        <v>44957</v>
      </c>
    </row>
    <row r="20" spans="1:3" ht="30" customHeight="1">
      <c r="A20" s="37" t="s">
        <v>74</v>
      </c>
      <c r="B20" s="36"/>
      <c r="C20" s="46">
        <f>様式3!F22</f>
        <v>12652000</v>
      </c>
    </row>
    <row r="21" spans="1:3" ht="45" customHeight="1">
      <c r="A21" s="37" t="s">
        <v>75</v>
      </c>
      <c r="B21" s="297"/>
      <c r="C21" s="298"/>
    </row>
    <row r="22" spans="1:3" ht="19.899999999999999" customHeight="1"/>
    <row r="23" spans="1:3" ht="19.899999999999999" customHeight="1">
      <c r="A23" s="28" t="s">
        <v>86</v>
      </c>
    </row>
    <row r="24" spans="1:3" ht="25.15" customHeight="1">
      <c r="A24" s="37" t="s">
        <v>76</v>
      </c>
      <c r="B24" s="295" t="s">
        <v>337</v>
      </c>
      <c r="C24" s="296"/>
    </row>
    <row r="25" spans="1:3" ht="18" customHeight="1">
      <c r="A25" s="38" t="s">
        <v>77</v>
      </c>
      <c r="B25" s="302"/>
      <c r="C25" s="303"/>
    </row>
    <row r="26" spans="1:3" ht="25.15" customHeight="1">
      <c r="A26" s="39" t="s">
        <v>78</v>
      </c>
      <c r="B26" s="293" t="s">
        <v>338</v>
      </c>
      <c r="C26" s="294"/>
    </row>
    <row r="27" spans="1:3" ht="25.15" customHeight="1">
      <c r="A27" s="37" t="s">
        <v>79</v>
      </c>
      <c r="B27" s="295" t="s">
        <v>339</v>
      </c>
      <c r="C27" s="296"/>
    </row>
    <row r="28" spans="1:3" ht="25.15" customHeight="1">
      <c r="A28" s="37" t="s">
        <v>80</v>
      </c>
      <c r="B28" s="295"/>
      <c r="C28" s="296"/>
    </row>
    <row r="29" spans="1:3" ht="25.15" customHeight="1">
      <c r="A29" s="37" t="s">
        <v>81</v>
      </c>
      <c r="B29" s="295" t="s">
        <v>340</v>
      </c>
      <c r="C29" s="296"/>
    </row>
    <row r="30" spans="1:3" ht="25.15" customHeight="1">
      <c r="A30" s="37" t="s">
        <v>82</v>
      </c>
      <c r="B30" s="297" t="s">
        <v>341</v>
      </c>
      <c r="C30" s="298"/>
    </row>
    <row r="31" spans="1:3" ht="25.15" customHeight="1">
      <c r="A31" s="37" t="s">
        <v>83</v>
      </c>
      <c r="B31" s="295"/>
      <c r="C31" s="296"/>
    </row>
  </sheetData>
  <mergeCells count="14">
    <mergeCell ref="B29:C29"/>
    <mergeCell ref="B30:C30"/>
    <mergeCell ref="B31:C31"/>
    <mergeCell ref="A15:A17"/>
    <mergeCell ref="A18:A19"/>
    <mergeCell ref="B21:C21"/>
    <mergeCell ref="B24:C24"/>
    <mergeCell ref="B25:C25"/>
    <mergeCell ref="A12:C12"/>
    <mergeCell ref="A10:C10"/>
    <mergeCell ref="B26:C26"/>
    <mergeCell ref="B27:C27"/>
    <mergeCell ref="B28:C28"/>
    <mergeCell ref="B14:C14"/>
  </mergeCells>
  <phoneticPr fontId="6"/>
  <dataValidations count="2">
    <dataValidation type="date" allowBlank="1" showInputMessage="1" showErrorMessage="1" error="申請期間外です。" sqref="C3" xr:uid="{E9A0A4DA-1C89-4E45-A1B3-C39BEB2CF7BA}">
      <formula1>44652</formula1>
      <formula2>44679</formula2>
    </dataValidation>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C18:C19" xr:uid="{8DF8B17E-A7EF-464A-B5DC-2E544C2A0174}">
      <formula1>44593</formula1>
      <formula2>44957</formula2>
    </dataValidation>
  </dataValidations>
  <printOptions horizontalCentere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65F4-AEB0-484E-A4C6-FAD4C0AEF141}">
  <sheetPr>
    <tabColor theme="8" tint="0.59999389629810485"/>
  </sheetPr>
  <dimension ref="A1:L22"/>
  <sheetViews>
    <sheetView showGridLines="0" view="pageBreakPreview" zoomScaleNormal="100" zoomScaleSheetLayoutView="100" workbookViewId="0">
      <selection activeCell="L8" sqref="L8"/>
    </sheetView>
  </sheetViews>
  <sheetFormatPr defaultColWidth="8.75" defaultRowHeight="11.25"/>
  <cols>
    <col min="1" max="2" width="3.25" style="2" customWidth="1"/>
    <col min="3" max="3" width="20.75" style="2" customWidth="1"/>
    <col min="4" max="8" width="11.75" style="2" customWidth="1"/>
    <col min="9" max="9" width="4.875" style="2" customWidth="1"/>
    <col min="10" max="12" width="20.625" style="2" customWidth="1"/>
    <col min="13" max="16384" width="8.75" style="2"/>
  </cols>
  <sheetData>
    <row r="1" spans="1:12" ht="19.899999999999999" customHeight="1">
      <c r="A1" s="2" t="s">
        <v>285</v>
      </c>
    </row>
    <row r="2" spans="1:12" ht="19.899999999999999" customHeight="1">
      <c r="A2" s="2" t="s">
        <v>65</v>
      </c>
    </row>
    <row r="3" spans="1:12" ht="34.9" customHeight="1" thickBot="1">
      <c r="A3" s="325" t="s">
        <v>53</v>
      </c>
      <c r="B3" s="325"/>
      <c r="C3" s="325"/>
      <c r="D3" s="75" t="s">
        <v>286</v>
      </c>
      <c r="E3" s="336" t="s">
        <v>61</v>
      </c>
      <c r="F3" s="337"/>
      <c r="G3" s="325" t="s">
        <v>62</v>
      </c>
      <c r="H3" s="324"/>
      <c r="I3" s="224"/>
      <c r="J3" s="224"/>
      <c r="K3" s="224"/>
    </row>
    <row r="4" spans="1:12" ht="42" customHeight="1" thickTop="1">
      <c r="A4" s="318" t="s">
        <v>52</v>
      </c>
      <c r="B4" s="328" t="s">
        <v>55</v>
      </c>
      <c r="C4" s="329"/>
      <c r="D4" s="23"/>
      <c r="E4" s="338"/>
      <c r="F4" s="339"/>
      <c r="G4" s="338"/>
      <c r="H4" s="339"/>
      <c r="I4" s="225"/>
      <c r="J4" s="225"/>
      <c r="K4" s="225"/>
    </row>
    <row r="5" spans="1:12" ht="42" customHeight="1">
      <c r="A5" s="326"/>
      <c r="B5" s="330" t="s">
        <v>56</v>
      </c>
      <c r="C5" s="331"/>
      <c r="D5" s="11">
        <f>SUM(D4)</f>
        <v>0</v>
      </c>
      <c r="E5" s="340"/>
      <c r="F5" s="341"/>
      <c r="G5" s="340"/>
      <c r="H5" s="341"/>
      <c r="I5" s="225"/>
      <c r="J5" s="225"/>
      <c r="K5" s="225"/>
    </row>
    <row r="6" spans="1:12" ht="42" customHeight="1">
      <c r="A6" s="326"/>
      <c r="B6" s="330" t="s">
        <v>57</v>
      </c>
      <c r="C6" s="331"/>
      <c r="D6" s="22">
        <v>9599300</v>
      </c>
      <c r="E6" s="340" t="s">
        <v>423</v>
      </c>
      <c r="F6" s="341"/>
      <c r="G6" s="340"/>
      <c r="H6" s="341"/>
      <c r="I6" s="225"/>
      <c r="J6" s="225"/>
      <c r="K6" s="225"/>
    </row>
    <row r="7" spans="1:12" ht="42" customHeight="1">
      <c r="A7" s="326"/>
      <c r="B7" s="332" t="s">
        <v>58</v>
      </c>
      <c r="C7" s="333"/>
      <c r="D7" s="22">
        <v>9599300</v>
      </c>
      <c r="E7" s="342"/>
      <c r="F7" s="343"/>
      <c r="G7" s="342"/>
      <c r="H7" s="343"/>
      <c r="I7" s="225"/>
      <c r="J7" s="225"/>
      <c r="K7" s="225"/>
    </row>
    <row r="8" spans="1:12" ht="42" customHeight="1" thickBot="1">
      <c r="A8" s="320"/>
      <c r="B8" s="334" t="s">
        <v>287</v>
      </c>
      <c r="C8" s="335"/>
      <c r="D8" s="27">
        <f>F22</f>
        <v>9597000</v>
      </c>
      <c r="E8" s="344"/>
      <c r="F8" s="345"/>
      <c r="G8" s="344"/>
      <c r="H8" s="345"/>
      <c r="I8" s="225"/>
      <c r="J8" s="227" t="s">
        <v>325</v>
      </c>
      <c r="K8" s="225"/>
    </row>
    <row r="9" spans="1:12" ht="34.9" customHeight="1" thickTop="1">
      <c r="A9" s="327" t="s">
        <v>60</v>
      </c>
      <c r="B9" s="317"/>
      <c r="C9" s="317"/>
      <c r="D9" s="26">
        <f>D5+D6+D8</f>
        <v>19196300</v>
      </c>
      <c r="E9" s="346"/>
      <c r="F9" s="347"/>
      <c r="G9" s="346"/>
      <c r="H9" s="347"/>
      <c r="I9" s="226"/>
      <c r="J9" s="140" t="str">
        <f>IF(D9=D22,"OK","①収入合計と②支出合計を一致させてください")</f>
        <v>OK</v>
      </c>
      <c r="K9" s="226"/>
    </row>
    <row r="11" spans="1:12" ht="19.899999999999999" customHeight="1"/>
    <row r="12" spans="1:12" ht="19.899999999999999" customHeight="1">
      <c r="A12" s="2" t="s">
        <v>294</v>
      </c>
    </row>
    <row r="13" spans="1:12" ht="18.75">
      <c r="A13" s="323" t="s">
        <v>4</v>
      </c>
      <c r="B13" s="323"/>
      <c r="C13" s="323"/>
      <c r="D13" s="321" t="s">
        <v>288</v>
      </c>
      <c r="E13" s="321" t="s">
        <v>13</v>
      </c>
      <c r="F13" s="322"/>
      <c r="G13" s="322"/>
      <c r="H13" s="146" t="s">
        <v>16</v>
      </c>
      <c r="I13" s="85"/>
      <c r="J13" s="359" t="s">
        <v>99</v>
      </c>
      <c r="K13" s="444"/>
      <c r="L13" s="444"/>
    </row>
    <row r="14" spans="1:12" ht="34.9" customHeight="1" thickBot="1">
      <c r="A14" s="325"/>
      <c r="B14" s="325"/>
      <c r="C14" s="325"/>
      <c r="D14" s="324"/>
      <c r="E14" s="77" t="s">
        <v>289</v>
      </c>
      <c r="F14" s="77" t="s">
        <v>290</v>
      </c>
      <c r="G14" s="325" t="s">
        <v>48</v>
      </c>
      <c r="H14" s="324"/>
      <c r="I14" s="224"/>
      <c r="J14" s="217" t="s">
        <v>289</v>
      </c>
      <c r="K14" s="217" t="s">
        <v>290</v>
      </c>
      <c r="L14" s="201" t="s">
        <v>324</v>
      </c>
    </row>
    <row r="15" spans="1:12" ht="34.9" customHeight="1" thickTop="1">
      <c r="A15" s="318" t="s">
        <v>39</v>
      </c>
      <c r="B15" s="14" t="s">
        <v>40</v>
      </c>
      <c r="C15" s="15"/>
      <c r="D15" s="24">
        <f>SUM(D16:D20)</f>
        <v>19196300</v>
      </c>
      <c r="E15" s="24">
        <f t="shared" ref="E15:H15" si="0">SUM(E16:E20)</f>
        <v>19196300</v>
      </c>
      <c r="F15" s="24">
        <f t="shared" si="0"/>
        <v>9597000</v>
      </c>
      <c r="G15" s="24">
        <f t="shared" si="0"/>
        <v>9599300</v>
      </c>
      <c r="H15" s="24">
        <f t="shared" si="0"/>
        <v>0</v>
      </c>
      <c r="I15" s="86"/>
      <c r="J15" s="140" t="str">
        <f>IF(E15&gt;'様式3 (変更用)'!J17,"交付決定額オーバー","OK")</f>
        <v>OK</v>
      </c>
      <c r="K15" s="140" t="str">
        <f>IF(F15&gt;'様式3 (変更用)'!K17,"交付決定額オーバー","OK")</f>
        <v>OK</v>
      </c>
      <c r="L15" s="250"/>
    </row>
    <row r="16" spans="1:12" ht="34.9" customHeight="1">
      <c r="A16" s="319"/>
      <c r="B16" s="14"/>
      <c r="C16" s="16" t="s">
        <v>41</v>
      </c>
      <c r="D16" s="19">
        <f>'様式6-3-1'!K35</f>
        <v>965500</v>
      </c>
      <c r="E16" s="19">
        <f>D16-H16</f>
        <v>965500</v>
      </c>
      <c r="F16" s="19">
        <f>ROUNDDOWN(E16/2/1000,0)*1000</f>
        <v>482000</v>
      </c>
      <c r="G16" s="19">
        <f>E16-F16</f>
        <v>483500</v>
      </c>
      <c r="H16" s="19">
        <f>'様式6-3-1'!O35</f>
        <v>0</v>
      </c>
      <c r="I16" s="86"/>
      <c r="J16" s="140" t="str">
        <f>IF(E16&gt;'様式3 (変更用)'!J18,"交付決定額オーバー","OK")</f>
        <v>OK</v>
      </c>
      <c r="K16" s="140" t="str">
        <f>IF(F16&gt;'様式3 (変更用)'!K18,"交付決定額オーバー","OK")</f>
        <v>OK</v>
      </c>
      <c r="L16" s="140" t="str">
        <f>IF(E16&gt;4000000,"補助上限額オーバー！","OK")</f>
        <v>OK</v>
      </c>
    </row>
    <row r="17" spans="1:12" ht="34.9" customHeight="1">
      <c r="A17" s="319"/>
      <c r="B17" s="14"/>
      <c r="C17" s="17" t="s">
        <v>42</v>
      </c>
      <c r="D17" s="20">
        <f>'様式6-3-1'!K70</f>
        <v>2480000</v>
      </c>
      <c r="E17" s="20">
        <f t="shared" ref="E17:E21" si="1">D17-H17</f>
        <v>2480000</v>
      </c>
      <c r="F17" s="20">
        <f>ROUNDDOWN(E17/2/1000,0)*1000</f>
        <v>1240000</v>
      </c>
      <c r="G17" s="20">
        <f>E17-F17</f>
        <v>1240000</v>
      </c>
      <c r="H17" s="20">
        <f>'様式6-3-1'!O70</f>
        <v>0</v>
      </c>
      <c r="I17" s="86"/>
      <c r="J17" s="140" t="str">
        <f>IF(E17&gt;'様式3 (変更用)'!J19,"交付決定額オーバー","OK")</f>
        <v>OK</v>
      </c>
      <c r="K17" s="140" t="str">
        <f>IF(F17&gt;'様式3 (変更用)'!K19,"交付決定額オーバー","OK")</f>
        <v>OK</v>
      </c>
      <c r="L17" s="140" t="str">
        <f>IF(E17&gt;3000000,"補助上限額オーバー！","OK")</f>
        <v>OK</v>
      </c>
    </row>
    <row r="18" spans="1:12" ht="34.9" customHeight="1">
      <c r="A18" s="319"/>
      <c r="B18" s="14"/>
      <c r="C18" s="17" t="s">
        <v>66</v>
      </c>
      <c r="D18" s="20">
        <f>'様式6-3-2'!K32</f>
        <v>12660000</v>
      </c>
      <c r="E18" s="20">
        <f t="shared" si="1"/>
        <v>12660000</v>
      </c>
      <c r="F18" s="20">
        <f>ROUNDDOWN(E18/2/1000,0)*1000</f>
        <v>6330000</v>
      </c>
      <c r="G18" s="20">
        <f>E18-F18</f>
        <v>6330000</v>
      </c>
      <c r="H18" s="20">
        <f>'様式6-3-2'!O32</f>
        <v>0</v>
      </c>
      <c r="I18" s="86"/>
      <c r="J18" s="140" t="str">
        <f>IF(E18&gt;'様式3 (変更用)'!J20,"交付決定額オーバー","OK")</f>
        <v>OK</v>
      </c>
      <c r="K18" s="140" t="str">
        <f>IF(F18&gt;'様式3 (変更用)'!K20,"交付決定額オーバー","OK")</f>
        <v>OK</v>
      </c>
      <c r="L18" s="140" t="str">
        <f>IF(E18&gt;20000000,"補助上限額オーバー！","OK")</f>
        <v>OK</v>
      </c>
    </row>
    <row r="19" spans="1:12" ht="34.9" customHeight="1">
      <c r="A19" s="319"/>
      <c r="B19" s="14"/>
      <c r="C19" s="17" t="s">
        <v>43</v>
      </c>
      <c r="D19" s="20">
        <f>'様式6-3-1'!K105</f>
        <v>490800</v>
      </c>
      <c r="E19" s="20">
        <f t="shared" si="1"/>
        <v>490800</v>
      </c>
      <c r="F19" s="20">
        <f t="shared" ref="F19:F21" si="2">ROUNDDOWN(E19/2/1000,0)*1000</f>
        <v>245000</v>
      </c>
      <c r="G19" s="20">
        <f t="shared" ref="G19:G21" si="3">E19-F19</f>
        <v>245800</v>
      </c>
      <c r="H19" s="20">
        <f>'様式6-3-1'!O105</f>
        <v>0</v>
      </c>
      <c r="I19" s="86"/>
      <c r="J19" s="140" t="str">
        <f>IF(E19&gt;'様式3 (変更用)'!J21,"交付決定額オーバー","OK")</f>
        <v>OK</v>
      </c>
      <c r="K19" s="140" t="str">
        <f>IF(F19&gt;'様式3 (変更用)'!K21,"交付決定額オーバー","OK")</f>
        <v>OK</v>
      </c>
      <c r="L19" s="140" t="str">
        <f>IF(E19&gt;4000000,"補助上限額オーバー！","OK")</f>
        <v>OK</v>
      </c>
    </row>
    <row r="20" spans="1:12" ht="34.9" customHeight="1">
      <c r="A20" s="319"/>
      <c r="B20" s="15"/>
      <c r="C20" s="18" t="s">
        <v>291</v>
      </c>
      <c r="D20" s="21">
        <f>'様式6-3-1'!K140</f>
        <v>2600000</v>
      </c>
      <c r="E20" s="21">
        <f t="shared" si="1"/>
        <v>2600000</v>
      </c>
      <c r="F20" s="21">
        <f t="shared" si="2"/>
        <v>1300000</v>
      </c>
      <c r="G20" s="21">
        <f t="shared" si="3"/>
        <v>1300000</v>
      </c>
      <c r="H20" s="21">
        <f>'様式6-3-1'!O140</f>
        <v>0</v>
      </c>
      <c r="I20" s="86"/>
      <c r="J20" s="140" t="str">
        <f>IF(E20&gt;'様式3 (変更用)'!J22,"交付決定額オーバー","OK")</f>
        <v>OK</v>
      </c>
      <c r="K20" s="140" t="str">
        <f>IF(F20&gt;'様式3 (変更用)'!K22,"交付決定額オーバー","OK")</f>
        <v>OK</v>
      </c>
      <c r="L20" s="140" t="str">
        <f>IF(E20&gt;20000000,"補助上限額オーバー！","OK")</f>
        <v>OK</v>
      </c>
    </row>
    <row r="21" spans="1:12" ht="34.9" customHeight="1" thickBot="1">
      <c r="A21" s="320"/>
      <c r="B21" s="13" t="s">
        <v>44</v>
      </c>
      <c r="C21" s="13"/>
      <c r="D21" s="25">
        <f>'様式6-3-1'!K155</f>
        <v>0</v>
      </c>
      <c r="E21" s="25">
        <f t="shared" si="1"/>
        <v>0</v>
      </c>
      <c r="F21" s="25">
        <f t="shared" si="2"/>
        <v>0</v>
      </c>
      <c r="G21" s="25">
        <f t="shared" si="3"/>
        <v>0</v>
      </c>
      <c r="H21" s="25">
        <f>'様式6-3-1'!O155</f>
        <v>0</v>
      </c>
      <c r="I21" s="86"/>
      <c r="J21" s="140" t="str">
        <f>IF(E21&gt;'様式3 (変更用)'!J23,"交付決定額オーバー","OK")</f>
        <v>OK</v>
      </c>
      <c r="K21" s="140" t="str">
        <f>IF(F21&gt;'様式3 (変更用)'!K23,"交付決定額オーバー","OK")</f>
        <v>OK</v>
      </c>
    </row>
    <row r="22" spans="1:12" ht="34.9" customHeight="1" thickTop="1">
      <c r="A22" s="317" t="s">
        <v>67</v>
      </c>
      <c r="B22" s="317"/>
      <c r="C22" s="317"/>
      <c r="D22" s="26">
        <f>D15+D21</f>
        <v>19196300</v>
      </c>
      <c r="E22" s="26">
        <f t="shared" ref="E22:H22" si="4">E15+E21</f>
        <v>19196300</v>
      </c>
      <c r="F22" s="26">
        <f t="shared" si="4"/>
        <v>9597000</v>
      </c>
      <c r="G22" s="26">
        <f t="shared" si="4"/>
        <v>9599300</v>
      </c>
      <c r="H22" s="26">
        <f t="shared" si="4"/>
        <v>0</v>
      </c>
      <c r="I22" s="86"/>
      <c r="J22" s="140" t="str">
        <f>IF(E22&gt;'様式3 (変更用)'!J24,"交付決定額オーバー","OK")</f>
        <v>OK</v>
      </c>
      <c r="K22" s="140" t="str">
        <f>IF(F22&gt;'様式3 (変更用)'!K24,"交付決定額オーバー","OK")</f>
        <v>OK</v>
      </c>
    </row>
  </sheetData>
  <mergeCells count="29">
    <mergeCell ref="A3:C3"/>
    <mergeCell ref="E3:F3"/>
    <mergeCell ref="G3:H3"/>
    <mergeCell ref="A4:A8"/>
    <mergeCell ref="B4:C4"/>
    <mergeCell ref="E4:F4"/>
    <mergeCell ref="G4:H4"/>
    <mergeCell ref="B5:C5"/>
    <mergeCell ref="E5:F5"/>
    <mergeCell ref="G5:H5"/>
    <mergeCell ref="B6:C6"/>
    <mergeCell ref="E6:F6"/>
    <mergeCell ref="G6:H6"/>
    <mergeCell ref="B7:C7"/>
    <mergeCell ref="E7:F7"/>
    <mergeCell ref="G7:H7"/>
    <mergeCell ref="J13:L13"/>
    <mergeCell ref="A22:C22"/>
    <mergeCell ref="B8:C8"/>
    <mergeCell ref="E8:F8"/>
    <mergeCell ref="G8:H8"/>
    <mergeCell ref="A9:C9"/>
    <mergeCell ref="E9:F9"/>
    <mergeCell ref="G9:H9"/>
    <mergeCell ref="A13:C14"/>
    <mergeCell ref="D13:D14"/>
    <mergeCell ref="E13:G13"/>
    <mergeCell ref="G14:H14"/>
    <mergeCell ref="A15:A21"/>
  </mergeCells>
  <phoneticPr fontId="6"/>
  <conditionalFormatting sqref="J9">
    <cfRule type="cellIs" dxfId="7" priority="3" operator="equal">
      <formula>"①収入合計と②支出合計を一致させてください"</formula>
    </cfRule>
  </conditionalFormatting>
  <conditionalFormatting sqref="L16:L20">
    <cfRule type="cellIs" dxfId="6" priority="2" operator="equal">
      <formula>"補助上限額オーバー！"</formula>
    </cfRule>
  </conditionalFormatting>
  <conditionalFormatting sqref="J15:K22">
    <cfRule type="cellIs" dxfId="5" priority="1" operator="equal">
      <formula>"補助上限額オーバー！"</formula>
    </cfRule>
  </conditionalFormatting>
  <pageMargins left="0.31496062992125984" right="0.31496062992125984" top="0.74803149606299213" bottom="0.74803149606299213" header="0.31496062992125984" footer="0.31496062992125984"/>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CC9D-D410-40D1-B0FB-B85DC82D1899}">
  <sheetPr>
    <tabColor theme="8" tint="0.59999389629810485"/>
  </sheetPr>
  <dimension ref="A1:R430"/>
  <sheetViews>
    <sheetView showGridLines="0" view="pageBreakPreview" zoomScaleNormal="100" zoomScaleSheetLayoutView="100" workbookViewId="0">
      <selection activeCell="Q6" sqref="Q6"/>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75" style="2" customWidth="1"/>
    <col min="16" max="16" width="1.625" style="2" customWidth="1"/>
    <col min="17" max="17" width="18.625" style="256" customWidth="1"/>
    <col min="18" max="18" width="18.625" style="2" customWidth="1"/>
    <col min="19" max="16384" width="8.75" style="2"/>
  </cols>
  <sheetData>
    <row r="1" spans="1:18" ht="19.899999999999999" customHeight="1">
      <c r="A1" s="2" t="s">
        <v>292</v>
      </c>
    </row>
    <row r="2" spans="1:18" ht="19.899999999999999" customHeight="1">
      <c r="A2" s="12" t="s">
        <v>34</v>
      </c>
    </row>
    <row r="3" spans="1:18" ht="19.899999999999999" customHeight="1">
      <c r="A3" s="351" t="s">
        <v>8</v>
      </c>
      <c r="B3" s="352"/>
      <c r="C3" s="352"/>
      <c r="D3" s="352"/>
      <c r="E3" s="352"/>
      <c r="F3" s="352"/>
      <c r="G3" s="352"/>
      <c r="H3" s="352"/>
      <c r="I3" s="352"/>
      <c r="J3" s="353"/>
      <c r="K3" s="321" t="s">
        <v>288</v>
      </c>
      <c r="L3" s="359" t="s">
        <v>13</v>
      </c>
      <c r="M3" s="359"/>
      <c r="N3" s="359"/>
      <c r="O3" s="146" t="s">
        <v>16</v>
      </c>
      <c r="Q3" s="364" t="s">
        <v>438</v>
      </c>
      <c r="R3" s="360" t="s">
        <v>99</v>
      </c>
    </row>
    <row r="4" spans="1:18" ht="19.899999999999999" customHeight="1">
      <c r="A4" s="354"/>
      <c r="B4" s="355"/>
      <c r="C4" s="355"/>
      <c r="D4" s="355"/>
      <c r="E4" s="355"/>
      <c r="F4" s="355"/>
      <c r="G4" s="355"/>
      <c r="H4" s="355"/>
      <c r="I4" s="355"/>
      <c r="J4" s="356"/>
      <c r="K4" s="323"/>
      <c r="L4" s="146" t="s">
        <v>17</v>
      </c>
      <c r="M4" s="146" t="s">
        <v>293</v>
      </c>
      <c r="N4" s="359" t="s">
        <v>15</v>
      </c>
      <c r="O4" s="359"/>
      <c r="Q4" s="365"/>
      <c r="R4" s="361"/>
    </row>
    <row r="5" spans="1:18" ht="19.899999999999999" customHeight="1">
      <c r="A5" s="7" t="s">
        <v>31</v>
      </c>
      <c r="B5" s="348" t="s">
        <v>401</v>
      </c>
      <c r="C5" s="348"/>
      <c r="D5" s="348"/>
      <c r="E5" s="348"/>
      <c r="F5" s="348"/>
      <c r="G5" s="348"/>
      <c r="H5" s="348"/>
      <c r="I5" s="348"/>
      <c r="J5" s="627"/>
      <c r="K5" s="4"/>
      <c r="L5" s="4"/>
      <c r="M5" s="4"/>
      <c r="N5" s="4"/>
      <c r="O5" s="4"/>
      <c r="Q5" s="257"/>
      <c r="R5" s="362" t="str">
        <f>IF((K6-SUM(M6:O6))=0,"ＯＫ","エラー")</f>
        <v>ＯＫ</v>
      </c>
    </row>
    <row r="6" spans="1:18" ht="19.899999999999999" customHeight="1">
      <c r="A6" s="8">
        <v>980</v>
      </c>
      <c r="B6" s="5" t="s">
        <v>396</v>
      </c>
      <c r="C6" s="9">
        <v>20</v>
      </c>
      <c r="D6" s="9" t="s">
        <v>397</v>
      </c>
      <c r="E6" s="5" t="s">
        <v>396</v>
      </c>
      <c r="F6" s="9"/>
      <c r="G6" s="9"/>
      <c r="H6" s="5" t="s">
        <v>396</v>
      </c>
      <c r="I6" s="9"/>
      <c r="J6" s="9"/>
      <c r="K6" s="3">
        <f>IF(I6&gt;0,A6*C6*F6*I6,IF(F6&gt;0,A6*C6*F6,A6*C6))</f>
        <v>19600</v>
      </c>
      <c r="L6" s="3">
        <f>K6-O6</f>
        <v>19600</v>
      </c>
      <c r="M6" s="3">
        <f>ROUNDDOWN(L6/2,0)</f>
        <v>9800</v>
      </c>
      <c r="N6" s="3">
        <f>L6-M6</f>
        <v>9800</v>
      </c>
      <c r="O6" s="10">
        <v>0</v>
      </c>
      <c r="Q6" s="258" t="str">
        <f>IF(K6&gt;=1000000,"証憑書類提出必要","")</f>
        <v/>
      </c>
      <c r="R6" s="363"/>
    </row>
    <row r="7" spans="1:18" ht="19.899999999999999" customHeight="1">
      <c r="A7" s="7" t="s">
        <v>31</v>
      </c>
      <c r="B7" s="348" t="s">
        <v>402</v>
      </c>
      <c r="C7" s="348"/>
      <c r="D7" s="348"/>
      <c r="E7" s="348"/>
      <c r="F7" s="348"/>
      <c r="G7" s="348"/>
      <c r="H7" s="348"/>
      <c r="I7" s="348"/>
      <c r="J7" s="627"/>
      <c r="K7" s="4"/>
      <c r="L7" s="4"/>
      <c r="M7" s="4"/>
      <c r="N7" s="4"/>
      <c r="O7" s="4"/>
      <c r="Q7" s="257"/>
      <c r="R7" s="362" t="str">
        <f>IF((K8-SUM(M8:O8))=0,"ＯＫ","エラー")</f>
        <v>ＯＫ</v>
      </c>
    </row>
    <row r="8" spans="1:18" ht="19.899999999999999" customHeight="1">
      <c r="A8" s="8">
        <v>1800</v>
      </c>
      <c r="B8" s="5" t="s">
        <v>396</v>
      </c>
      <c r="C8" s="9">
        <v>18</v>
      </c>
      <c r="D8" s="9" t="s">
        <v>398</v>
      </c>
      <c r="E8" s="5" t="s">
        <v>11</v>
      </c>
      <c r="F8" s="9"/>
      <c r="G8" s="9"/>
      <c r="H8" s="5" t="s">
        <v>11</v>
      </c>
      <c r="I8" s="9"/>
      <c r="J8" s="9"/>
      <c r="K8" s="3">
        <f>IF(I8&gt;0,A8*C8*F8*I8,IF(F8&gt;0,A8*C8*F8,A8*C8))</f>
        <v>32400</v>
      </c>
      <c r="L8" s="3">
        <f>K8-O8</f>
        <v>32400</v>
      </c>
      <c r="M8" s="3">
        <f>ROUNDDOWN(L8/2,0)</f>
        <v>16200</v>
      </c>
      <c r="N8" s="3">
        <f>L8-M8</f>
        <v>16200</v>
      </c>
      <c r="O8" s="10">
        <v>0</v>
      </c>
      <c r="Q8" s="258" t="str">
        <f>IF(K8&gt;=1000000,"証憑書類提出必要","")</f>
        <v/>
      </c>
      <c r="R8" s="363"/>
    </row>
    <row r="9" spans="1:18" ht="19.899999999999999" customHeight="1">
      <c r="A9" s="7" t="s">
        <v>31</v>
      </c>
      <c r="B9" s="348" t="s">
        <v>403</v>
      </c>
      <c r="C9" s="348"/>
      <c r="D9" s="348"/>
      <c r="E9" s="348"/>
      <c r="F9" s="348"/>
      <c r="G9" s="348"/>
      <c r="H9" s="348"/>
      <c r="I9" s="348"/>
      <c r="J9" s="627"/>
      <c r="K9" s="4"/>
      <c r="L9" s="4"/>
      <c r="M9" s="4"/>
      <c r="N9" s="4"/>
      <c r="O9" s="4"/>
      <c r="Q9" s="257"/>
      <c r="R9" s="362" t="str">
        <f>IF((K10-SUM(M10:O10))=0,"ＯＫ","エラー")</f>
        <v>ＯＫ</v>
      </c>
    </row>
    <row r="10" spans="1:18" ht="19.899999999999999" customHeight="1">
      <c r="A10" s="8">
        <v>2750</v>
      </c>
      <c r="B10" s="5" t="s">
        <v>396</v>
      </c>
      <c r="C10" s="9">
        <v>3</v>
      </c>
      <c r="D10" s="9" t="s">
        <v>399</v>
      </c>
      <c r="E10" s="5" t="s">
        <v>11</v>
      </c>
      <c r="F10" s="9"/>
      <c r="G10" s="9"/>
      <c r="H10" s="5" t="s">
        <v>11</v>
      </c>
      <c r="I10" s="9"/>
      <c r="J10" s="9"/>
      <c r="K10" s="3">
        <f>IF(I10&gt;0,A10*C10*F10*I10,IF(F10&gt;0,A10*C10*F10,A10*C10))</f>
        <v>8250</v>
      </c>
      <c r="L10" s="3">
        <f>K10-O10</f>
        <v>8250</v>
      </c>
      <c r="M10" s="3">
        <f>ROUNDDOWN(L10/2,0)</f>
        <v>4125</v>
      </c>
      <c r="N10" s="3">
        <f>L10-M10</f>
        <v>4125</v>
      </c>
      <c r="O10" s="10">
        <v>0</v>
      </c>
      <c r="Q10" s="258" t="str">
        <f>IF(K10&gt;=1000000,"証憑書類提出必要","")</f>
        <v/>
      </c>
      <c r="R10" s="363"/>
    </row>
    <row r="11" spans="1:18" ht="19.899999999999999" customHeight="1">
      <c r="A11" s="7" t="s">
        <v>30</v>
      </c>
      <c r="B11" s="348" t="s">
        <v>404</v>
      </c>
      <c r="C11" s="348"/>
      <c r="D11" s="348"/>
      <c r="E11" s="348"/>
      <c r="F11" s="348"/>
      <c r="G11" s="348"/>
      <c r="H11" s="348"/>
      <c r="I11" s="348"/>
      <c r="J11" s="627"/>
      <c r="K11" s="4"/>
      <c r="L11" s="4"/>
      <c r="M11" s="4"/>
      <c r="N11" s="4"/>
      <c r="O11" s="4"/>
      <c r="Q11" s="257"/>
      <c r="R11" s="362" t="str">
        <f>IF((K12-SUM(M12:O12))=0,"ＯＫ","エラー")</f>
        <v>ＯＫ</v>
      </c>
    </row>
    <row r="12" spans="1:18" ht="19.899999999999999" customHeight="1">
      <c r="A12" s="8">
        <v>190000</v>
      </c>
      <c r="B12" s="5" t="s">
        <v>396</v>
      </c>
      <c r="C12" s="9">
        <v>3</v>
      </c>
      <c r="D12" s="9" t="s">
        <v>400</v>
      </c>
      <c r="E12" s="5" t="s">
        <v>11</v>
      </c>
      <c r="F12" s="9"/>
      <c r="G12" s="9"/>
      <c r="H12" s="5" t="s">
        <v>11</v>
      </c>
      <c r="I12" s="9"/>
      <c r="J12" s="9"/>
      <c r="K12" s="3">
        <f>IF(I12&gt;0,A12*C12*F12*I12,IF(F12&gt;0,A12*C12*F12,A12*C12))</f>
        <v>570000</v>
      </c>
      <c r="L12" s="3">
        <f>K12-O12</f>
        <v>570000</v>
      </c>
      <c r="M12" s="3">
        <f>ROUNDDOWN(L12/2,0)</f>
        <v>285000</v>
      </c>
      <c r="N12" s="3">
        <f>L12-M12</f>
        <v>285000</v>
      </c>
      <c r="O12" s="10">
        <v>0</v>
      </c>
      <c r="Q12" s="258" t="str">
        <f>IF(K12&gt;=1000000,"証憑書類提出必要","")</f>
        <v/>
      </c>
      <c r="R12" s="363"/>
    </row>
    <row r="13" spans="1:18" ht="19.899999999999999" customHeight="1">
      <c r="A13" s="7" t="s">
        <v>30</v>
      </c>
      <c r="B13" s="348" t="s">
        <v>405</v>
      </c>
      <c r="C13" s="348"/>
      <c r="D13" s="348"/>
      <c r="E13" s="348"/>
      <c r="F13" s="348"/>
      <c r="G13" s="348"/>
      <c r="H13" s="348"/>
      <c r="I13" s="348"/>
      <c r="J13" s="627"/>
      <c r="K13" s="4"/>
      <c r="L13" s="4"/>
      <c r="M13" s="4"/>
      <c r="N13" s="4"/>
      <c r="O13" s="4"/>
      <c r="Q13" s="257"/>
      <c r="R13" s="362" t="str">
        <f>IF((K14-SUM(M14:O14))=0,"ＯＫ","エラー")</f>
        <v>ＯＫ</v>
      </c>
    </row>
    <row r="14" spans="1:18" ht="19.899999999999999" customHeight="1">
      <c r="A14" s="8">
        <v>110000</v>
      </c>
      <c r="B14" s="5" t="s">
        <v>396</v>
      </c>
      <c r="C14" s="9">
        <v>3</v>
      </c>
      <c r="D14" s="9" t="s">
        <v>400</v>
      </c>
      <c r="E14" s="5" t="s">
        <v>11</v>
      </c>
      <c r="F14" s="9"/>
      <c r="G14" s="9"/>
      <c r="H14" s="5" t="s">
        <v>11</v>
      </c>
      <c r="I14" s="9"/>
      <c r="J14" s="9"/>
      <c r="K14" s="3">
        <f>IF(I14&gt;0,A14*C14*F14*I14,IF(F14&gt;0,A14*C14*F14,A14*C14))</f>
        <v>330000</v>
      </c>
      <c r="L14" s="3">
        <f>K14-O14</f>
        <v>330000</v>
      </c>
      <c r="M14" s="3">
        <f>ROUNDDOWN(L14/2,0)</f>
        <v>165000</v>
      </c>
      <c r="N14" s="3">
        <f>L14-M14</f>
        <v>165000</v>
      </c>
      <c r="O14" s="10">
        <v>0</v>
      </c>
      <c r="Q14" s="258" t="str">
        <f>IF(K14&gt;=1000000,"証憑書類提出必要","")</f>
        <v/>
      </c>
      <c r="R14" s="363"/>
    </row>
    <row r="15" spans="1:18" ht="19.899999999999999" customHeight="1">
      <c r="A15" s="7" t="s">
        <v>31</v>
      </c>
      <c r="B15" s="348" t="s">
        <v>390</v>
      </c>
      <c r="C15" s="348"/>
      <c r="D15" s="348"/>
      <c r="E15" s="348"/>
      <c r="F15" s="348"/>
      <c r="G15" s="348"/>
      <c r="H15" s="348"/>
      <c r="I15" s="348"/>
      <c r="J15" s="627"/>
      <c r="K15" s="4"/>
      <c r="L15" s="4"/>
      <c r="M15" s="4"/>
      <c r="N15" s="4"/>
      <c r="O15" s="4"/>
      <c r="Q15" s="272"/>
      <c r="R15" s="362" t="str">
        <f>IF((K16-SUM(M16:O16))=0,"ＯＫ","エラー")</f>
        <v>ＯＫ</v>
      </c>
    </row>
    <row r="16" spans="1:18" ht="19.899999999999999" customHeight="1">
      <c r="A16" s="8">
        <v>105</v>
      </c>
      <c r="B16" s="5" t="s">
        <v>396</v>
      </c>
      <c r="C16" s="9">
        <v>50</v>
      </c>
      <c r="D16" s="9" t="s">
        <v>391</v>
      </c>
      <c r="E16" s="5" t="s">
        <v>11</v>
      </c>
      <c r="F16" s="9"/>
      <c r="G16" s="9"/>
      <c r="H16" s="5" t="s">
        <v>11</v>
      </c>
      <c r="I16" s="9"/>
      <c r="J16" s="9"/>
      <c r="K16" s="3">
        <f>IF(I16&gt;0,A16*C16*F16*I16,IF(F16&gt;0,A16*C16*F16,A16*C16))</f>
        <v>5250</v>
      </c>
      <c r="L16" s="3">
        <f>K16-O16</f>
        <v>5250</v>
      </c>
      <c r="M16" s="3">
        <f>ROUNDDOWN(L16/2,0)</f>
        <v>2625</v>
      </c>
      <c r="N16" s="3">
        <f>L16-M16</f>
        <v>2625</v>
      </c>
      <c r="O16" s="10">
        <v>0</v>
      </c>
      <c r="Q16" s="258" t="str">
        <f>IF(K16&gt;=1000000,"証憑書類提出必要","")</f>
        <v/>
      </c>
      <c r="R16" s="363"/>
    </row>
    <row r="17" spans="1:18" ht="19.899999999999999" hidden="1" customHeight="1">
      <c r="A17" s="7" t="s">
        <v>9</v>
      </c>
      <c r="B17" s="348"/>
      <c r="C17" s="348"/>
      <c r="D17" s="348"/>
      <c r="E17" s="348"/>
      <c r="F17" s="348"/>
      <c r="G17" s="348"/>
      <c r="H17" s="348"/>
      <c r="I17" s="348"/>
      <c r="J17" s="627"/>
      <c r="K17" s="4"/>
      <c r="L17" s="4"/>
      <c r="M17" s="4"/>
      <c r="N17" s="4"/>
      <c r="O17" s="4"/>
      <c r="R17" s="362" t="str">
        <f>IF((K18-SUM(M18:O18))=0,"ＯＫ","エラー")</f>
        <v>ＯＫ</v>
      </c>
    </row>
    <row r="18" spans="1:18" ht="19.899999999999999" hidden="1" customHeight="1">
      <c r="A18" s="8"/>
      <c r="B18" s="5" t="s">
        <v>11</v>
      </c>
      <c r="C18" s="9"/>
      <c r="D18" s="9"/>
      <c r="E18" s="5" t="s">
        <v>11</v>
      </c>
      <c r="F18" s="9"/>
      <c r="G18" s="9"/>
      <c r="H18" s="5" t="s">
        <v>11</v>
      </c>
      <c r="I18" s="9"/>
      <c r="J18" s="9"/>
      <c r="K18" s="3">
        <f>IF(I18&gt;0,A18*C18*F18*I18,IF(F18&gt;0,A18*C18*F18,A18*C18))</f>
        <v>0</v>
      </c>
      <c r="L18" s="3">
        <f>K18-O18</f>
        <v>0</v>
      </c>
      <c r="M18" s="3">
        <f>ROUNDDOWN(L18/2,0)</f>
        <v>0</v>
      </c>
      <c r="N18" s="3">
        <f>L18-M18</f>
        <v>0</v>
      </c>
      <c r="O18" s="10">
        <v>0</v>
      </c>
      <c r="R18" s="363"/>
    </row>
    <row r="19" spans="1:18" ht="19.899999999999999" hidden="1" customHeight="1">
      <c r="A19" s="7" t="s">
        <v>9</v>
      </c>
      <c r="B19" s="348"/>
      <c r="C19" s="348"/>
      <c r="D19" s="348"/>
      <c r="E19" s="348"/>
      <c r="F19" s="348"/>
      <c r="G19" s="348"/>
      <c r="H19" s="348"/>
      <c r="I19" s="348"/>
      <c r="J19" s="627"/>
      <c r="K19" s="4"/>
      <c r="L19" s="4"/>
      <c r="M19" s="4"/>
      <c r="N19" s="4"/>
      <c r="O19" s="4"/>
      <c r="R19" s="362" t="str">
        <f>IF((K20-SUM(M20:O20))=0,"ＯＫ","エラー")</f>
        <v>ＯＫ</v>
      </c>
    </row>
    <row r="20" spans="1:18" ht="19.899999999999999" hidden="1" customHeight="1">
      <c r="A20" s="8"/>
      <c r="B20" s="5" t="s">
        <v>11</v>
      </c>
      <c r="C20" s="9"/>
      <c r="D20" s="9"/>
      <c r="E20" s="5" t="s">
        <v>11</v>
      </c>
      <c r="F20" s="9"/>
      <c r="G20" s="9"/>
      <c r="H20" s="5" t="s">
        <v>11</v>
      </c>
      <c r="I20" s="9"/>
      <c r="J20" s="9"/>
      <c r="K20" s="3">
        <f>IF(I20&gt;0,A20*C20*F20*I20,IF(F20&gt;0,A20*C20*F20,A20*C20))</f>
        <v>0</v>
      </c>
      <c r="L20" s="3">
        <f>K20-O20</f>
        <v>0</v>
      </c>
      <c r="M20" s="3">
        <f>ROUNDDOWN(L20/2,0)</f>
        <v>0</v>
      </c>
      <c r="N20" s="3">
        <f>L20-M20</f>
        <v>0</v>
      </c>
      <c r="O20" s="10">
        <v>0</v>
      </c>
      <c r="R20" s="363"/>
    </row>
    <row r="21" spans="1:18" ht="19.899999999999999" hidden="1" customHeight="1">
      <c r="A21" s="7" t="s">
        <v>9</v>
      </c>
      <c r="B21" s="348"/>
      <c r="C21" s="348"/>
      <c r="D21" s="348"/>
      <c r="E21" s="348"/>
      <c r="F21" s="348"/>
      <c r="G21" s="348"/>
      <c r="H21" s="348"/>
      <c r="I21" s="348"/>
      <c r="J21" s="627"/>
      <c r="K21" s="4"/>
      <c r="L21" s="4"/>
      <c r="M21" s="4"/>
      <c r="N21" s="4"/>
      <c r="O21" s="4"/>
      <c r="R21" s="362" t="str">
        <f>IF((K22-SUM(M22:O22))=0,"ＯＫ","エラー")</f>
        <v>ＯＫ</v>
      </c>
    </row>
    <row r="22" spans="1:18" ht="19.899999999999999" hidden="1" customHeight="1">
      <c r="A22" s="8"/>
      <c r="B22" s="5" t="s">
        <v>11</v>
      </c>
      <c r="C22" s="9"/>
      <c r="D22" s="9"/>
      <c r="E22" s="5" t="s">
        <v>11</v>
      </c>
      <c r="F22" s="9"/>
      <c r="G22" s="9"/>
      <c r="H22" s="5" t="s">
        <v>11</v>
      </c>
      <c r="I22" s="9"/>
      <c r="J22" s="9"/>
      <c r="K22" s="3">
        <f>IF(I22&gt;0,A22*C22*F22*I22,IF(F22&gt;0,A22*C22*F22,A22*C22))</f>
        <v>0</v>
      </c>
      <c r="L22" s="3">
        <f>K22-O22</f>
        <v>0</v>
      </c>
      <c r="M22" s="3">
        <f>ROUNDDOWN(L22/2,0)</f>
        <v>0</v>
      </c>
      <c r="N22" s="3">
        <f>L22-M22</f>
        <v>0</v>
      </c>
      <c r="O22" s="10">
        <v>0</v>
      </c>
      <c r="R22" s="363"/>
    </row>
    <row r="23" spans="1:18" ht="19.899999999999999" hidden="1" customHeight="1">
      <c r="A23" s="7" t="s">
        <v>9</v>
      </c>
      <c r="B23" s="348"/>
      <c r="C23" s="348"/>
      <c r="D23" s="348"/>
      <c r="E23" s="348"/>
      <c r="F23" s="348"/>
      <c r="G23" s="348"/>
      <c r="H23" s="348"/>
      <c r="I23" s="348"/>
      <c r="J23" s="627"/>
      <c r="K23" s="4"/>
      <c r="L23" s="4"/>
      <c r="M23" s="4"/>
      <c r="N23" s="4"/>
      <c r="O23" s="4"/>
      <c r="R23" s="362" t="str">
        <f>IF((K24-SUM(M24:O24))=0,"ＯＫ","エラー")</f>
        <v>ＯＫ</v>
      </c>
    </row>
    <row r="24" spans="1:18" ht="19.899999999999999" hidden="1" customHeight="1">
      <c r="A24" s="8"/>
      <c r="B24" s="5" t="s">
        <v>11</v>
      </c>
      <c r="C24" s="9"/>
      <c r="D24" s="9"/>
      <c r="E24" s="5" t="s">
        <v>11</v>
      </c>
      <c r="F24" s="9"/>
      <c r="G24" s="9"/>
      <c r="H24" s="5" t="s">
        <v>11</v>
      </c>
      <c r="I24" s="9"/>
      <c r="J24" s="9"/>
      <c r="K24" s="3">
        <f>IF(I24&gt;0,A24*C24*F24*I24,IF(F24&gt;0,A24*C24*F24,A24*C24))</f>
        <v>0</v>
      </c>
      <c r="L24" s="3">
        <f>K24-O24</f>
        <v>0</v>
      </c>
      <c r="M24" s="3">
        <f>ROUNDDOWN(L24/2,0)</f>
        <v>0</v>
      </c>
      <c r="N24" s="3">
        <f>L24-M24</f>
        <v>0</v>
      </c>
      <c r="O24" s="10">
        <v>0</v>
      </c>
      <c r="R24" s="363"/>
    </row>
    <row r="25" spans="1:18" ht="19.899999999999999" hidden="1" customHeight="1">
      <c r="A25" s="7" t="s">
        <v>9</v>
      </c>
      <c r="B25" s="348"/>
      <c r="C25" s="348"/>
      <c r="D25" s="348"/>
      <c r="E25" s="348"/>
      <c r="F25" s="348"/>
      <c r="G25" s="348"/>
      <c r="H25" s="348"/>
      <c r="I25" s="348"/>
      <c r="J25" s="627"/>
      <c r="K25" s="4"/>
      <c r="L25" s="4"/>
      <c r="M25" s="4"/>
      <c r="N25" s="4"/>
      <c r="O25" s="4"/>
      <c r="R25" s="362" t="str">
        <f>IF((K26-SUM(M26:O26))=0,"ＯＫ","エラー")</f>
        <v>ＯＫ</v>
      </c>
    </row>
    <row r="26" spans="1:18" ht="19.899999999999999" hidden="1" customHeight="1">
      <c r="A26" s="8"/>
      <c r="B26" s="5" t="s">
        <v>11</v>
      </c>
      <c r="C26" s="9"/>
      <c r="D26" s="9"/>
      <c r="E26" s="5" t="s">
        <v>11</v>
      </c>
      <c r="F26" s="9"/>
      <c r="G26" s="9"/>
      <c r="H26" s="5" t="s">
        <v>11</v>
      </c>
      <c r="I26" s="9"/>
      <c r="J26" s="9"/>
      <c r="K26" s="3">
        <f>IF(I26&gt;0,A26*C26*F26*I26,IF(F26&gt;0,A26*C26*F26,A26*C26))</f>
        <v>0</v>
      </c>
      <c r="L26" s="3">
        <f>K26-O26</f>
        <v>0</v>
      </c>
      <c r="M26" s="3">
        <f>ROUNDDOWN(L26/2,0)</f>
        <v>0</v>
      </c>
      <c r="N26" s="3">
        <f>L26-M26</f>
        <v>0</v>
      </c>
      <c r="O26" s="10">
        <v>0</v>
      </c>
      <c r="R26" s="363"/>
    </row>
    <row r="27" spans="1:18" ht="19.899999999999999" hidden="1" customHeight="1">
      <c r="A27" s="7" t="s">
        <v>9</v>
      </c>
      <c r="B27" s="348"/>
      <c r="C27" s="348"/>
      <c r="D27" s="348"/>
      <c r="E27" s="348"/>
      <c r="F27" s="348"/>
      <c r="G27" s="348"/>
      <c r="H27" s="348"/>
      <c r="I27" s="348"/>
      <c r="J27" s="627"/>
      <c r="K27" s="4"/>
      <c r="L27" s="4"/>
      <c r="M27" s="4"/>
      <c r="N27" s="4"/>
      <c r="O27" s="4"/>
      <c r="R27" s="362" t="str">
        <f>IF((K28-SUM(M28:O28))=0,"ＯＫ","エラー")</f>
        <v>ＯＫ</v>
      </c>
    </row>
    <row r="28" spans="1:18" ht="19.899999999999999" hidden="1" customHeight="1">
      <c r="A28" s="8"/>
      <c r="B28" s="5" t="s">
        <v>11</v>
      </c>
      <c r="C28" s="9"/>
      <c r="D28" s="9"/>
      <c r="E28" s="5" t="s">
        <v>11</v>
      </c>
      <c r="F28" s="9"/>
      <c r="G28" s="9"/>
      <c r="H28" s="5" t="s">
        <v>11</v>
      </c>
      <c r="I28" s="9"/>
      <c r="J28" s="9"/>
      <c r="K28" s="3">
        <f>IF(I28&gt;0,A28*C28*F28*I28,IF(F28&gt;0,A28*C28*F28,A28*C28))</f>
        <v>0</v>
      </c>
      <c r="L28" s="3">
        <f>K28-O28</f>
        <v>0</v>
      </c>
      <c r="M28" s="3">
        <f>ROUNDDOWN(L28/2,0)</f>
        <v>0</v>
      </c>
      <c r="N28" s="3">
        <f>L28-M28</f>
        <v>0</v>
      </c>
      <c r="O28" s="10">
        <v>0</v>
      </c>
      <c r="R28" s="363"/>
    </row>
    <row r="29" spans="1:18" ht="19.899999999999999" hidden="1" customHeight="1">
      <c r="A29" s="7" t="s">
        <v>9</v>
      </c>
      <c r="B29" s="348"/>
      <c r="C29" s="348"/>
      <c r="D29" s="348"/>
      <c r="E29" s="348"/>
      <c r="F29" s="348"/>
      <c r="G29" s="348"/>
      <c r="H29" s="348"/>
      <c r="I29" s="348"/>
      <c r="J29" s="627"/>
      <c r="K29" s="4"/>
      <c r="L29" s="4"/>
      <c r="M29" s="4"/>
      <c r="N29" s="4"/>
      <c r="O29" s="4"/>
      <c r="R29" s="362" t="str">
        <f>IF((K30-SUM(M30:O30))=0,"ＯＫ","エラー")</f>
        <v>ＯＫ</v>
      </c>
    </row>
    <row r="30" spans="1:18" ht="19.899999999999999" hidden="1" customHeight="1">
      <c r="A30" s="8"/>
      <c r="B30" s="5" t="s">
        <v>11</v>
      </c>
      <c r="C30" s="9"/>
      <c r="D30" s="9"/>
      <c r="E30" s="5" t="s">
        <v>11</v>
      </c>
      <c r="F30" s="9"/>
      <c r="G30" s="9"/>
      <c r="H30" s="5" t="s">
        <v>11</v>
      </c>
      <c r="I30" s="9"/>
      <c r="J30" s="9"/>
      <c r="K30" s="3">
        <f>IF(I30&gt;0,A30*C30*F30*I30,IF(F30&gt;0,A30*C30*F30,A30*C30))</f>
        <v>0</v>
      </c>
      <c r="L30" s="3">
        <f>K30-O30</f>
        <v>0</v>
      </c>
      <c r="M30" s="3">
        <f>ROUNDDOWN(L30/2,0)</f>
        <v>0</v>
      </c>
      <c r="N30" s="3">
        <f>L30-M30</f>
        <v>0</v>
      </c>
      <c r="O30" s="10">
        <v>0</v>
      </c>
      <c r="R30" s="363"/>
    </row>
    <row r="31" spans="1:18" ht="19.899999999999999" hidden="1" customHeight="1">
      <c r="A31" s="7" t="s">
        <v>9</v>
      </c>
      <c r="B31" s="348"/>
      <c r="C31" s="348"/>
      <c r="D31" s="348"/>
      <c r="E31" s="348"/>
      <c r="F31" s="348"/>
      <c r="G31" s="348"/>
      <c r="H31" s="348"/>
      <c r="I31" s="348"/>
      <c r="J31" s="627"/>
      <c r="K31" s="4"/>
      <c r="L31" s="4"/>
      <c r="M31" s="4"/>
      <c r="N31" s="4"/>
      <c r="O31" s="4"/>
      <c r="R31" s="362" t="str">
        <f>IF((K32-SUM(M32:O32))=0,"ＯＫ","エラー")</f>
        <v>ＯＫ</v>
      </c>
    </row>
    <row r="32" spans="1:18" ht="19.899999999999999" hidden="1" customHeight="1">
      <c r="A32" s="8"/>
      <c r="B32" s="5" t="s">
        <v>11</v>
      </c>
      <c r="C32" s="9"/>
      <c r="D32" s="9"/>
      <c r="E32" s="5" t="s">
        <v>11</v>
      </c>
      <c r="F32" s="9"/>
      <c r="G32" s="9"/>
      <c r="H32" s="5" t="s">
        <v>11</v>
      </c>
      <c r="I32" s="9"/>
      <c r="J32" s="9"/>
      <c r="K32" s="3">
        <f>IF(I32&gt;0,A32*C32*F32*I32,IF(F32&gt;0,A32*C32*F32,A32*C32))</f>
        <v>0</v>
      </c>
      <c r="L32" s="3">
        <f>K32-O32</f>
        <v>0</v>
      </c>
      <c r="M32" s="3">
        <f>ROUNDDOWN(L32/2,0)</f>
        <v>0</v>
      </c>
      <c r="N32" s="3">
        <f>L32-M32</f>
        <v>0</v>
      </c>
      <c r="O32" s="10">
        <v>0</v>
      </c>
      <c r="R32" s="363"/>
    </row>
    <row r="33" spans="1:18" ht="19.899999999999999" hidden="1" customHeight="1">
      <c r="A33" s="7" t="s">
        <v>9</v>
      </c>
      <c r="B33" s="348"/>
      <c r="C33" s="348"/>
      <c r="D33" s="348"/>
      <c r="E33" s="348"/>
      <c r="F33" s="348"/>
      <c r="G33" s="348"/>
      <c r="H33" s="348"/>
      <c r="I33" s="348"/>
      <c r="J33" s="627"/>
      <c r="K33" s="4"/>
      <c r="L33" s="4"/>
      <c r="M33" s="4"/>
      <c r="N33" s="4"/>
      <c r="O33" s="4"/>
      <c r="R33" s="362" t="str">
        <f>IF((K34-SUM(M34:O34))=0,"ＯＫ","エラー")</f>
        <v>ＯＫ</v>
      </c>
    </row>
    <row r="34" spans="1:18" ht="19.899999999999999" hidden="1" customHeight="1">
      <c r="A34" s="8"/>
      <c r="B34" s="5" t="s">
        <v>11</v>
      </c>
      <c r="C34" s="9"/>
      <c r="D34" s="9"/>
      <c r="E34" s="5" t="s">
        <v>11</v>
      </c>
      <c r="F34" s="9"/>
      <c r="G34" s="9"/>
      <c r="H34" s="5" t="s">
        <v>11</v>
      </c>
      <c r="I34" s="9"/>
      <c r="J34" s="9"/>
      <c r="K34" s="3">
        <f>IF(I34&gt;0,A34*C34*F34*I34,IF(F34&gt;0,A34*C34*F34,A34*C34))</f>
        <v>0</v>
      </c>
      <c r="L34" s="3">
        <f>K34-O34</f>
        <v>0</v>
      </c>
      <c r="M34" s="3">
        <f>ROUNDDOWN(L34/2,0)</f>
        <v>0</v>
      </c>
      <c r="N34" s="3">
        <f>L34-M34</f>
        <v>0</v>
      </c>
      <c r="O34" s="10">
        <v>0</v>
      </c>
      <c r="R34" s="363"/>
    </row>
    <row r="35" spans="1:18" ht="19.899999999999999" customHeight="1">
      <c r="A35" s="330" t="s">
        <v>33</v>
      </c>
      <c r="B35" s="357"/>
      <c r="C35" s="357"/>
      <c r="D35" s="357"/>
      <c r="E35" s="357"/>
      <c r="F35" s="357"/>
      <c r="G35" s="357"/>
      <c r="H35" s="357"/>
      <c r="I35" s="357"/>
      <c r="J35" s="358"/>
      <c r="K35" s="11">
        <f>SUM(K5:K34)</f>
        <v>965500</v>
      </c>
      <c r="L35" s="11">
        <f t="shared" ref="L35:O35" si="0">SUM(L5:L34)</f>
        <v>965500</v>
      </c>
      <c r="M35" s="11">
        <f t="shared" si="0"/>
        <v>482750</v>
      </c>
      <c r="N35" s="11">
        <f t="shared" si="0"/>
        <v>482750</v>
      </c>
      <c r="O35" s="11">
        <f t="shared" si="0"/>
        <v>0</v>
      </c>
      <c r="Q35" s="259"/>
      <c r="R35" s="49" t="str">
        <f>IF(L35&gt;4000000,"補助上限額オーバー！","ＯＫ")</f>
        <v>ＯＫ</v>
      </c>
    </row>
    <row r="36" spans="1:18" ht="19.899999999999999" customHeight="1"/>
    <row r="37" spans="1:18" ht="19.899999999999999" customHeight="1">
      <c r="A37" s="12" t="s">
        <v>35</v>
      </c>
    </row>
    <row r="38" spans="1:18" ht="19.899999999999999" customHeight="1">
      <c r="A38" s="351" t="s">
        <v>8</v>
      </c>
      <c r="B38" s="352"/>
      <c r="C38" s="352"/>
      <c r="D38" s="352"/>
      <c r="E38" s="352"/>
      <c r="F38" s="352"/>
      <c r="G38" s="352"/>
      <c r="H38" s="352"/>
      <c r="I38" s="352"/>
      <c r="J38" s="353"/>
      <c r="K38" s="321" t="s">
        <v>288</v>
      </c>
      <c r="L38" s="359" t="s">
        <v>13</v>
      </c>
      <c r="M38" s="359"/>
      <c r="N38" s="359"/>
      <c r="O38" s="146" t="s">
        <v>16</v>
      </c>
      <c r="Q38" s="364" t="s">
        <v>438</v>
      </c>
      <c r="R38" s="360" t="s">
        <v>99</v>
      </c>
    </row>
    <row r="39" spans="1:18" ht="19.899999999999999" customHeight="1">
      <c r="A39" s="354"/>
      <c r="B39" s="355"/>
      <c r="C39" s="355"/>
      <c r="D39" s="355"/>
      <c r="E39" s="355"/>
      <c r="F39" s="355"/>
      <c r="G39" s="355"/>
      <c r="H39" s="355"/>
      <c r="I39" s="355"/>
      <c r="J39" s="356"/>
      <c r="K39" s="323"/>
      <c r="L39" s="146" t="s">
        <v>17</v>
      </c>
      <c r="M39" s="146" t="s">
        <v>293</v>
      </c>
      <c r="N39" s="359" t="s">
        <v>15</v>
      </c>
      <c r="O39" s="359"/>
      <c r="Q39" s="365"/>
      <c r="R39" s="361"/>
    </row>
    <row r="40" spans="1:18" ht="19.899999999999999" customHeight="1">
      <c r="A40" s="7" t="s">
        <v>27</v>
      </c>
      <c r="B40" s="348" t="s">
        <v>407</v>
      </c>
      <c r="C40" s="348"/>
      <c r="D40" s="348"/>
      <c r="E40" s="348"/>
      <c r="F40" s="348"/>
      <c r="G40" s="348"/>
      <c r="H40" s="348"/>
      <c r="I40" s="348"/>
      <c r="J40" s="627"/>
      <c r="K40" s="4"/>
      <c r="L40" s="4"/>
      <c r="M40" s="4"/>
      <c r="N40" s="4"/>
      <c r="O40" s="4"/>
      <c r="Q40" s="257"/>
      <c r="R40" s="362" t="str">
        <f>IF((K41-SUM(M41:O41))=0,"ＯＫ","エラー")</f>
        <v>ＯＫ</v>
      </c>
    </row>
    <row r="41" spans="1:18" ht="19.899999999999999" customHeight="1">
      <c r="A41" s="8">
        <v>980000</v>
      </c>
      <c r="B41" s="5" t="s">
        <v>396</v>
      </c>
      <c r="C41" s="9">
        <v>1</v>
      </c>
      <c r="D41" s="9" t="s">
        <v>406</v>
      </c>
      <c r="E41" s="5" t="s">
        <v>11</v>
      </c>
      <c r="F41" s="9"/>
      <c r="G41" s="9"/>
      <c r="H41" s="5" t="s">
        <v>11</v>
      </c>
      <c r="I41" s="9"/>
      <c r="J41" s="9"/>
      <c r="K41" s="3">
        <f>IF(I41&gt;0,A41*C41*F41*I41,IF(F41&gt;0,A41*C41*F41,A41*C41))</f>
        <v>980000</v>
      </c>
      <c r="L41" s="3">
        <f>K41-O41</f>
        <v>980000</v>
      </c>
      <c r="M41" s="3">
        <f>ROUNDDOWN(L41/2,0)</f>
        <v>490000</v>
      </c>
      <c r="N41" s="3">
        <f>L41-M41</f>
        <v>490000</v>
      </c>
      <c r="O41" s="10">
        <v>0</v>
      </c>
      <c r="Q41" s="258" t="str">
        <f>IF(K41&gt;=1000000,"証憑書類提出必要","")</f>
        <v/>
      </c>
      <c r="R41" s="363"/>
    </row>
    <row r="42" spans="1:18" ht="19.899999999999999" customHeight="1">
      <c r="A42" s="7" t="s">
        <v>27</v>
      </c>
      <c r="B42" s="348" t="s">
        <v>408</v>
      </c>
      <c r="C42" s="348"/>
      <c r="D42" s="348"/>
      <c r="E42" s="348"/>
      <c r="F42" s="348"/>
      <c r="G42" s="348"/>
      <c r="H42" s="348"/>
      <c r="I42" s="348"/>
      <c r="J42" s="627"/>
      <c r="K42" s="4"/>
      <c r="L42" s="4"/>
      <c r="M42" s="4"/>
      <c r="N42" s="4"/>
      <c r="O42" s="4"/>
      <c r="Q42" s="257"/>
      <c r="R42" s="362" t="str">
        <f>IF((K43-SUM(M43:O43))=0,"ＯＫ","エラー")</f>
        <v>ＯＫ</v>
      </c>
    </row>
    <row r="43" spans="1:18" ht="19.899999999999999" customHeight="1">
      <c r="A43" s="8">
        <v>1000000</v>
      </c>
      <c r="B43" s="5" t="s">
        <v>396</v>
      </c>
      <c r="C43" s="9">
        <v>1</v>
      </c>
      <c r="D43" s="9" t="s">
        <v>406</v>
      </c>
      <c r="E43" s="5" t="s">
        <v>11</v>
      </c>
      <c r="F43" s="9"/>
      <c r="G43" s="9"/>
      <c r="H43" s="5" t="s">
        <v>11</v>
      </c>
      <c r="I43" s="9"/>
      <c r="J43" s="9"/>
      <c r="K43" s="3">
        <f>IF(I43&gt;0,A43*C43*F43*I43,IF(F43&gt;0,A43*C43*F43,A43*C43))</f>
        <v>1000000</v>
      </c>
      <c r="L43" s="3">
        <f>K43-O43</f>
        <v>1000000</v>
      </c>
      <c r="M43" s="3">
        <f>ROUNDDOWN(L43/2,0)</f>
        <v>500000</v>
      </c>
      <c r="N43" s="3">
        <f>L43-M43</f>
        <v>500000</v>
      </c>
      <c r="O43" s="10">
        <v>0</v>
      </c>
      <c r="Q43" s="258" t="str">
        <f>IF(K43&gt;=1000000,"証憑書類提出必要","")</f>
        <v>証憑書類提出必要</v>
      </c>
      <c r="R43" s="363"/>
    </row>
    <row r="44" spans="1:18" ht="19.899999999999999" customHeight="1">
      <c r="A44" s="7" t="s">
        <v>27</v>
      </c>
      <c r="B44" s="348" t="s">
        <v>409</v>
      </c>
      <c r="C44" s="348"/>
      <c r="D44" s="348"/>
      <c r="E44" s="348"/>
      <c r="F44" s="348"/>
      <c r="G44" s="348"/>
      <c r="H44" s="348"/>
      <c r="I44" s="348"/>
      <c r="J44" s="627"/>
      <c r="K44" s="4"/>
      <c r="L44" s="4"/>
      <c r="M44" s="4"/>
      <c r="N44" s="4"/>
      <c r="O44" s="4"/>
      <c r="Q44" s="257"/>
      <c r="R44" s="362" t="str">
        <f>IF((K45-SUM(M45:O45))=0,"ＯＫ","エラー")</f>
        <v>ＯＫ</v>
      </c>
    </row>
    <row r="45" spans="1:18" ht="19.899999999999999" customHeight="1">
      <c r="A45" s="8">
        <v>500000</v>
      </c>
      <c r="B45" s="5" t="s">
        <v>396</v>
      </c>
      <c r="C45" s="9">
        <v>1</v>
      </c>
      <c r="D45" s="9" t="s">
        <v>406</v>
      </c>
      <c r="E45" s="5" t="s">
        <v>11</v>
      </c>
      <c r="F45" s="9"/>
      <c r="G45" s="9"/>
      <c r="H45" s="5" t="s">
        <v>11</v>
      </c>
      <c r="I45" s="9"/>
      <c r="J45" s="9"/>
      <c r="K45" s="3">
        <f>IF(I45&gt;0,A45*C45*F45*I45,IF(F45&gt;0,A45*C45*F45,A45*C45))</f>
        <v>500000</v>
      </c>
      <c r="L45" s="3">
        <f>K45-O45</f>
        <v>500000</v>
      </c>
      <c r="M45" s="3">
        <f>ROUNDDOWN(L45/2,0)</f>
        <v>250000</v>
      </c>
      <c r="N45" s="3">
        <f>L45-M45</f>
        <v>250000</v>
      </c>
      <c r="O45" s="10">
        <v>0</v>
      </c>
      <c r="Q45" s="258" t="str">
        <f>IF(K45&gt;=1000000,"証憑書類提出必要","")</f>
        <v/>
      </c>
      <c r="R45" s="363"/>
    </row>
    <row r="46" spans="1:18" ht="19.899999999999999" hidden="1" customHeight="1">
      <c r="A46" s="7" t="s">
        <v>9</v>
      </c>
      <c r="B46" s="348"/>
      <c r="C46" s="348"/>
      <c r="D46" s="348"/>
      <c r="E46" s="348"/>
      <c r="F46" s="348"/>
      <c r="G46" s="348"/>
      <c r="H46" s="348"/>
      <c r="I46" s="348"/>
      <c r="J46" s="627"/>
      <c r="K46" s="4"/>
      <c r="L46" s="4"/>
      <c r="M46" s="4"/>
      <c r="N46" s="4"/>
      <c r="O46" s="4"/>
      <c r="Q46" s="257"/>
      <c r="R46" s="362" t="str">
        <f>IF((K47-SUM(M47:O47))=0,"ＯＫ","エラー")</f>
        <v>ＯＫ</v>
      </c>
    </row>
    <row r="47" spans="1:18" ht="19.899999999999999" hidden="1" customHeight="1">
      <c r="A47" s="8"/>
      <c r="B47" s="5" t="s">
        <v>11</v>
      </c>
      <c r="C47" s="9"/>
      <c r="D47" s="9"/>
      <c r="E47" s="5" t="s">
        <v>11</v>
      </c>
      <c r="F47" s="9"/>
      <c r="G47" s="9"/>
      <c r="H47" s="5" t="s">
        <v>11</v>
      </c>
      <c r="I47" s="9"/>
      <c r="J47" s="9"/>
      <c r="K47" s="3">
        <f>IF(I47&gt;0,A47*C47*F47*I47,IF(F47&gt;0,A47*C47*F47,A47*C47))</f>
        <v>0</v>
      </c>
      <c r="L47" s="3">
        <f>K47-O47</f>
        <v>0</v>
      </c>
      <c r="M47" s="3">
        <f>ROUNDDOWN(L47/2,0)</f>
        <v>0</v>
      </c>
      <c r="N47" s="3">
        <f>L47-M47</f>
        <v>0</v>
      </c>
      <c r="O47" s="10">
        <v>0</v>
      </c>
      <c r="Q47" s="258" t="str">
        <f>IF(L47&gt;=1000000,"相見積書提出必要",IF(L47&gt;=100000,"見積書提出必要",""))</f>
        <v/>
      </c>
      <c r="R47" s="363"/>
    </row>
    <row r="48" spans="1:18" ht="19.899999999999999" hidden="1" customHeight="1">
      <c r="A48" s="7" t="s">
        <v>9</v>
      </c>
      <c r="B48" s="348"/>
      <c r="C48" s="348"/>
      <c r="D48" s="348"/>
      <c r="E48" s="348"/>
      <c r="F48" s="348"/>
      <c r="G48" s="348"/>
      <c r="H48" s="348"/>
      <c r="I48" s="348"/>
      <c r="J48" s="627"/>
      <c r="K48" s="4"/>
      <c r="L48" s="4"/>
      <c r="M48" s="4"/>
      <c r="N48" s="4"/>
      <c r="O48" s="4"/>
      <c r="Q48" s="257"/>
      <c r="R48" s="362" t="str">
        <f>IF((K49-SUM(M49:O49))=0,"ＯＫ","エラー")</f>
        <v>ＯＫ</v>
      </c>
    </row>
    <row r="49" spans="1:18" ht="19.899999999999999" hidden="1" customHeight="1">
      <c r="A49" s="8"/>
      <c r="B49" s="5" t="s">
        <v>11</v>
      </c>
      <c r="C49" s="9"/>
      <c r="D49" s="9"/>
      <c r="E49" s="5" t="s">
        <v>11</v>
      </c>
      <c r="F49" s="9"/>
      <c r="G49" s="9"/>
      <c r="H49" s="5" t="s">
        <v>11</v>
      </c>
      <c r="I49" s="9"/>
      <c r="J49" s="9"/>
      <c r="K49" s="3">
        <f>IF(I49&gt;0,A49*C49*F49*I49,IF(F49&gt;0,A49*C49*F49,A49*C49))</f>
        <v>0</v>
      </c>
      <c r="L49" s="3">
        <f>K49-O49</f>
        <v>0</v>
      </c>
      <c r="M49" s="3">
        <f>ROUNDDOWN(L49/2,0)</f>
        <v>0</v>
      </c>
      <c r="N49" s="3">
        <f>L49-M49</f>
        <v>0</v>
      </c>
      <c r="O49" s="10">
        <v>0</v>
      </c>
      <c r="Q49" s="258" t="str">
        <f>IF(L49&gt;=1000000,"相見積書提出必要",IF(L49&gt;=100000,"見積書提出必要",""))</f>
        <v/>
      </c>
      <c r="R49" s="363"/>
    </row>
    <row r="50" spans="1:18" ht="19.899999999999999" hidden="1" customHeight="1">
      <c r="A50" s="7" t="s">
        <v>9</v>
      </c>
      <c r="B50" s="348"/>
      <c r="C50" s="348"/>
      <c r="D50" s="348"/>
      <c r="E50" s="348"/>
      <c r="F50" s="348"/>
      <c r="G50" s="348"/>
      <c r="H50" s="348"/>
      <c r="I50" s="348"/>
      <c r="J50" s="627"/>
      <c r="K50" s="4"/>
      <c r="L50" s="4"/>
      <c r="M50" s="4"/>
      <c r="N50" s="4"/>
      <c r="O50" s="4"/>
      <c r="R50" s="362" t="str">
        <f>IF((K51-SUM(M51:O51))=0,"ＯＫ","エラー")</f>
        <v>ＯＫ</v>
      </c>
    </row>
    <row r="51" spans="1:18" ht="19.899999999999999" hidden="1" customHeight="1">
      <c r="A51" s="8"/>
      <c r="B51" s="5" t="s">
        <v>11</v>
      </c>
      <c r="C51" s="9"/>
      <c r="D51" s="9"/>
      <c r="E51" s="5" t="s">
        <v>11</v>
      </c>
      <c r="F51" s="9"/>
      <c r="G51" s="9"/>
      <c r="H51" s="5" t="s">
        <v>11</v>
      </c>
      <c r="I51" s="9"/>
      <c r="J51" s="9"/>
      <c r="K51" s="3">
        <f>IF(I51&gt;0,A51*C51*F51*I51,IF(F51&gt;0,A51*C51*F51,A51*C51))</f>
        <v>0</v>
      </c>
      <c r="L51" s="3">
        <f>K51-O51</f>
        <v>0</v>
      </c>
      <c r="M51" s="3">
        <f>ROUNDDOWN(L51/2,0)</f>
        <v>0</v>
      </c>
      <c r="N51" s="3">
        <f>L51-M51</f>
        <v>0</v>
      </c>
      <c r="O51" s="10">
        <v>0</v>
      </c>
      <c r="R51" s="363"/>
    </row>
    <row r="52" spans="1:18" ht="19.899999999999999" hidden="1" customHeight="1">
      <c r="A52" s="7" t="s">
        <v>9</v>
      </c>
      <c r="B52" s="348"/>
      <c r="C52" s="348"/>
      <c r="D52" s="348"/>
      <c r="E52" s="348"/>
      <c r="F52" s="348"/>
      <c r="G52" s="348"/>
      <c r="H52" s="348"/>
      <c r="I52" s="348"/>
      <c r="J52" s="627"/>
      <c r="K52" s="4"/>
      <c r="L52" s="4"/>
      <c r="M52" s="4"/>
      <c r="N52" s="4"/>
      <c r="O52" s="4"/>
      <c r="R52" s="362" t="str">
        <f>IF((K53-SUM(M53:O53))=0,"ＯＫ","エラー")</f>
        <v>ＯＫ</v>
      </c>
    </row>
    <row r="53" spans="1:18" ht="19.899999999999999" hidden="1" customHeight="1">
      <c r="A53" s="8"/>
      <c r="B53" s="5" t="s">
        <v>11</v>
      </c>
      <c r="C53" s="9"/>
      <c r="D53" s="9"/>
      <c r="E53" s="5" t="s">
        <v>11</v>
      </c>
      <c r="F53" s="9"/>
      <c r="G53" s="9"/>
      <c r="H53" s="5" t="s">
        <v>11</v>
      </c>
      <c r="I53" s="9"/>
      <c r="J53" s="9"/>
      <c r="K53" s="3">
        <f>IF(I53&gt;0,A53*C53*F53*I53,IF(F53&gt;0,A53*C53*F53,A53*C53))</f>
        <v>0</v>
      </c>
      <c r="L53" s="3">
        <f>K53-O53</f>
        <v>0</v>
      </c>
      <c r="M53" s="3">
        <f>ROUNDDOWN(L53/2,0)</f>
        <v>0</v>
      </c>
      <c r="N53" s="3">
        <f>L53-M53</f>
        <v>0</v>
      </c>
      <c r="O53" s="10">
        <v>0</v>
      </c>
      <c r="R53" s="363"/>
    </row>
    <row r="54" spans="1:18" ht="19.899999999999999" hidden="1" customHeight="1">
      <c r="A54" s="7" t="s">
        <v>9</v>
      </c>
      <c r="B54" s="348"/>
      <c r="C54" s="348"/>
      <c r="D54" s="348"/>
      <c r="E54" s="348"/>
      <c r="F54" s="348"/>
      <c r="G54" s="348"/>
      <c r="H54" s="348"/>
      <c r="I54" s="348"/>
      <c r="J54" s="627"/>
      <c r="K54" s="4"/>
      <c r="L54" s="4"/>
      <c r="M54" s="4"/>
      <c r="N54" s="4"/>
      <c r="O54" s="4"/>
      <c r="R54" s="362" t="str">
        <f>IF((K55-SUM(M55:O55))=0,"ＯＫ","エラー")</f>
        <v>ＯＫ</v>
      </c>
    </row>
    <row r="55" spans="1:18" ht="19.899999999999999" hidden="1" customHeight="1">
      <c r="A55" s="8"/>
      <c r="B55" s="5" t="s">
        <v>11</v>
      </c>
      <c r="C55" s="9"/>
      <c r="D55" s="9"/>
      <c r="E55" s="5" t="s">
        <v>11</v>
      </c>
      <c r="F55" s="9"/>
      <c r="G55" s="9"/>
      <c r="H55" s="5" t="s">
        <v>11</v>
      </c>
      <c r="I55" s="9"/>
      <c r="J55" s="9"/>
      <c r="K55" s="3">
        <f>IF(I55&gt;0,A55*C55*F55*I55,IF(F55&gt;0,A55*C55*F55,A55*C55))</f>
        <v>0</v>
      </c>
      <c r="L55" s="3">
        <f>K55-O55</f>
        <v>0</v>
      </c>
      <c r="M55" s="3">
        <f>ROUNDDOWN(L55/2,0)</f>
        <v>0</v>
      </c>
      <c r="N55" s="3">
        <f>L55-M55</f>
        <v>0</v>
      </c>
      <c r="O55" s="10">
        <v>0</v>
      </c>
      <c r="R55" s="363"/>
    </row>
    <row r="56" spans="1:18" ht="19.899999999999999" hidden="1" customHeight="1">
      <c r="A56" s="7" t="s">
        <v>9</v>
      </c>
      <c r="B56" s="348"/>
      <c r="C56" s="348"/>
      <c r="D56" s="348"/>
      <c r="E56" s="348"/>
      <c r="F56" s="348"/>
      <c r="G56" s="348"/>
      <c r="H56" s="348"/>
      <c r="I56" s="348"/>
      <c r="J56" s="627"/>
      <c r="K56" s="4"/>
      <c r="L56" s="4"/>
      <c r="M56" s="4"/>
      <c r="N56" s="4"/>
      <c r="O56" s="4"/>
      <c r="R56" s="362" t="str">
        <f>IF((K57-SUM(M57:O57))=0,"ＯＫ","エラー")</f>
        <v>ＯＫ</v>
      </c>
    </row>
    <row r="57" spans="1:18" ht="19.899999999999999" hidden="1" customHeight="1">
      <c r="A57" s="8"/>
      <c r="B57" s="5" t="s">
        <v>11</v>
      </c>
      <c r="C57" s="9"/>
      <c r="D57" s="9"/>
      <c r="E57" s="5" t="s">
        <v>11</v>
      </c>
      <c r="F57" s="9"/>
      <c r="G57" s="9"/>
      <c r="H57" s="5" t="s">
        <v>11</v>
      </c>
      <c r="I57" s="9"/>
      <c r="J57" s="9"/>
      <c r="K57" s="3">
        <f>IF(I57&gt;0,A57*C57*F57*I57,IF(F57&gt;0,A57*C57*F57,A57*C57))</f>
        <v>0</v>
      </c>
      <c r="L57" s="3">
        <f>K57-O57</f>
        <v>0</v>
      </c>
      <c r="M57" s="3">
        <f>ROUNDDOWN(L57/2,0)</f>
        <v>0</v>
      </c>
      <c r="N57" s="3">
        <f>L57-M57</f>
        <v>0</v>
      </c>
      <c r="O57" s="10">
        <v>0</v>
      </c>
      <c r="R57" s="363"/>
    </row>
    <row r="58" spans="1:18" ht="19.899999999999999" hidden="1" customHeight="1">
      <c r="A58" s="7" t="s">
        <v>9</v>
      </c>
      <c r="B58" s="348"/>
      <c r="C58" s="348"/>
      <c r="D58" s="348"/>
      <c r="E58" s="348"/>
      <c r="F58" s="348"/>
      <c r="G58" s="348"/>
      <c r="H58" s="348"/>
      <c r="I58" s="348"/>
      <c r="J58" s="627"/>
      <c r="K58" s="4"/>
      <c r="L58" s="4"/>
      <c r="M58" s="4"/>
      <c r="N58" s="4"/>
      <c r="O58" s="4"/>
      <c r="R58" s="362" t="str">
        <f>IF((K59-SUM(M59:O59))=0,"ＯＫ","エラー")</f>
        <v>ＯＫ</v>
      </c>
    </row>
    <row r="59" spans="1:18" ht="19.899999999999999" hidden="1" customHeight="1">
      <c r="A59" s="8"/>
      <c r="B59" s="5" t="s">
        <v>11</v>
      </c>
      <c r="C59" s="9"/>
      <c r="D59" s="9"/>
      <c r="E59" s="5" t="s">
        <v>11</v>
      </c>
      <c r="F59" s="9"/>
      <c r="G59" s="9"/>
      <c r="H59" s="5" t="s">
        <v>11</v>
      </c>
      <c r="I59" s="9"/>
      <c r="J59" s="9"/>
      <c r="K59" s="3">
        <f>IF(I59&gt;0,A59*C59*F59*I59,IF(F59&gt;0,A59*C59*F59,A59*C59))</f>
        <v>0</v>
      </c>
      <c r="L59" s="3">
        <f>K59-O59</f>
        <v>0</v>
      </c>
      <c r="M59" s="3">
        <f>ROUNDDOWN(L59/2,0)</f>
        <v>0</v>
      </c>
      <c r="N59" s="3">
        <f>L59-M59</f>
        <v>0</v>
      </c>
      <c r="O59" s="10">
        <v>0</v>
      </c>
      <c r="R59" s="363"/>
    </row>
    <row r="60" spans="1:18" ht="19.899999999999999" hidden="1" customHeight="1">
      <c r="A60" s="7" t="s">
        <v>9</v>
      </c>
      <c r="B60" s="348"/>
      <c r="C60" s="348"/>
      <c r="D60" s="348"/>
      <c r="E60" s="348"/>
      <c r="F60" s="348"/>
      <c r="G60" s="348"/>
      <c r="H60" s="348"/>
      <c r="I60" s="348"/>
      <c r="J60" s="627"/>
      <c r="K60" s="4"/>
      <c r="L60" s="4"/>
      <c r="M60" s="4"/>
      <c r="N60" s="4"/>
      <c r="O60" s="4"/>
      <c r="R60" s="362" t="str">
        <f>IF((K61-SUM(M61:O61))=0,"ＯＫ","エラー")</f>
        <v>ＯＫ</v>
      </c>
    </row>
    <row r="61" spans="1:18" ht="19.899999999999999" hidden="1" customHeight="1">
      <c r="A61" s="8"/>
      <c r="B61" s="5" t="s">
        <v>11</v>
      </c>
      <c r="C61" s="9"/>
      <c r="D61" s="9"/>
      <c r="E61" s="5" t="s">
        <v>11</v>
      </c>
      <c r="F61" s="9"/>
      <c r="G61" s="9"/>
      <c r="H61" s="5" t="s">
        <v>11</v>
      </c>
      <c r="I61" s="9"/>
      <c r="J61" s="9"/>
      <c r="K61" s="3">
        <f>IF(I61&gt;0,A61*C61*F61*I61,IF(F61&gt;0,A61*C61*F61,A61*C61))</f>
        <v>0</v>
      </c>
      <c r="L61" s="3">
        <f>K61-O61</f>
        <v>0</v>
      </c>
      <c r="M61" s="3">
        <f>ROUNDDOWN(L61/2,0)</f>
        <v>0</v>
      </c>
      <c r="N61" s="3">
        <f>L61-M61</f>
        <v>0</v>
      </c>
      <c r="O61" s="10">
        <v>0</v>
      </c>
      <c r="R61" s="363"/>
    </row>
    <row r="62" spans="1:18" ht="19.899999999999999" hidden="1" customHeight="1">
      <c r="A62" s="7" t="s">
        <v>9</v>
      </c>
      <c r="B62" s="348"/>
      <c r="C62" s="348"/>
      <c r="D62" s="348"/>
      <c r="E62" s="348"/>
      <c r="F62" s="348"/>
      <c r="G62" s="348"/>
      <c r="H62" s="348"/>
      <c r="I62" s="348"/>
      <c r="J62" s="627"/>
      <c r="K62" s="4"/>
      <c r="L62" s="4"/>
      <c r="M62" s="4"/>
      <c r="N62" s="4"/>
      <c r="O62" s="4"/>
      <c r="R62" s="362" t="str">
        <f>IF((K63-SUM(M63:O63))=0,"ＯＫ","エラー")</f>
        <v>ＯＫ</v>
      </c>
    </row>
    <row r="63" spans="1:18" ht="19.899999999999999" hidden="1" customHeight="1">
      <c r="A63" s="8"/>
      <c r="B63" s="5" t="s">
        <v>11</v>
      </c>
      <c r="C63" s="9"/>
      <c r="D63" s="9"/>
      <c r="E63" s="5" t="s">
        <v>11</v>
      </c>
      <c r="F63" s="9"/>
      <c r="G63" s="9"/>
      <c r="H63" s="5" t="s">
        <v>11</v>
      </c>
      <c r="I63" s="9"/>
      <c r="J63" s="9"/>
      <c r="K63" s="3">
        <f>IF(I63&gt;0,A63*C63*F63*I63,IF(F63&gt;0,A63*C63*F63,A63*C63))</f>
        <v>0</v>
      </c>
      <c r="L63" s="3">
        <f>K63-O63</f>
        <v>0</v>
      </c>
      <c r="M63" s="3">
        <f>ROUNDDOWN(L63/2,0)</f>
        <v>0</v>
      </c>
      <c r="N63" s="3">
        <f>L63-M63</f>
        <v>0</v>
      </c>
      <c r="O63" s="10">
        <v>0</v>
      </c>
      <c r="R63" s="363"/>
    </row>
    <row r="64" spans="1:18" ht="19.899999999999999" hidden="1" customHeight="1">
      <c r="A64" s="7" t="s">
        <v>9</v>
      </c>
      <c r="B64" s="348"/>
      <c r="C64" s="348"/>
      <c r="D64" s="348"/>
      <c r="E64" s="348"/>
      <c r="F64" s="348"/>
      <c r="G64" s="348"/>
      <c r="H64" s="348"/>
      <c r="I64" s="348"/>
      <c r="J64" s="627"/>
      <c r="K64" s="4"/>
      <c r="L64" s="4"/>
      <c r="M64" s="4"/>
      <c r="N64" s="4"/>
      <c r="O64" s="4"/>
      <c r="R64" s="362" t="str">
        <f>IF((K65-SUM(M65:O65))=0,"ＯＫ","エラー")</f>
        <v>ＯＫ</v>
      </c>
    </row>
    <row r="65" spans="1:18" ht="19.899999999999999" hidden="1" customHeight="1">
      <c r="A65" s="8"/>
      <c r="B65" s="5" t="s">
        <v>11</v>
      </c>
      <c r="C65" s="9"/>
      <c r="D65" s="9"/>
      <c r="E65" s="5" t="s">
        <v>11</v>
      </c>
      <c r="F65" s="9"/>
      <c r="G65" s="9"/>
      <c r="H65" s="5" t="s">
        <v>11</v>
      </c>
      <c r="I65" s="9"/>
      <c r="J65" s="9"/>
      <c r="K65" s="3">
        <f>IF(I65&gt;0,A65*C65*F65*I65,IF(F65&gt;0,A65*C65*F65,A65*C65))</f>
        <v>0</v>
      </c>
      <c r="L65" s="3">
        <f>K65-O65</f>
        <v>0</v>
      </c>
      <c r="M65" s="3">
        <f>ROUNDDOWN(L65/2,0)</f>
        <v>0</v>
      </c>
      <c r="N65" s="3">
        <f>L65-M65</f>
        <v>0</v>
      </c>
      <c r="O65" s="10">
        <v>0</v>
      </c>
      <c r="R65" s="363"/>
    </row>
    <row r="66" spans="1:18" ht="19.899999999999999" hidden="1" customHeight="1">
      <c r="A66" s="7" t="s">
        <v>9</v>
      </c>
      <c r="B66" s="348"/>
      <c r="C66" s="348"/>
      <c r="D66" s="348"/>
      <c r="E66" s="348"/>
      <c r="F66" s="348"/>
      <c r="G66" s="348"/>
      <c r="H66" s="348"/>
      <c r="I66" s="348"/>
      <c r="J66" s="627"/>
      <c r="K66" s="4"/>
      <c r="L66" s="4"/>
      <c r="M66" s="4"/>
      <c r="N66" s="4"/>
      <c r="O66" s="4"/>
      <c r="R66" s="362" t="str">
        <f>IF((K67-SUM(M67:O67))=0,"ＯＫ","エラー")</f>
        <v>ＯＫ</v>
      </c>
    </row>
    <row r="67" spans="1:18" ht="19.899999999999999" hidden="1" customHeight="1">
      <c r="A67" s="8"/>
      <c r="B67" s="5" t="s">
        <v>11</v>
      </c>
      <c r="C67" s="9"/>
      <c r="D67" s="9"/>
      <c r="E67" s="5" t="s">
        <v>11</v>
      </c>
      <c r="F67" s="9"/>
      <c r="G67" s="9"/>
      <c r="H67" s="5" t="s">
        <v>11</v>
      </c>
      <c r="I67" s="9"/>
      <c r="J67" s="9"/>
      <c r="K67" s="3">
        <f>IF(I67&gt;0,A67*C67*F67*I67,IF(F67&gt;0,A67*C67*F67,A67*C67))</f>
        <v>0</v>
      </c>
      <c r="L67" s="3">
        <f>K67-O67</f>
        <v>0</v>
      </c>
      <c r="M67" s="3">
        <f>ROUNDDOWN(L67/2,0)</f>
        <v>0</v>
      </c>
      <c r="N67" s="3">
        <f>L67-M67</f>
        <v>0</v>
      </c>
      <c r="O67" s="10">
        <v>0</v>
      </c>
      <c r="R67" s="363"/>
    </row>
    <row r="68" spans="1:18" ht="19.899999999999999" hidden="1" customHeight="1">
      <c r="A68" s="7" t="s">
        <v>9</v>
      </c>
      <c r="B68" s="348"/>
      <c r="C68" s="348"/>
      <c r="D68" s="348"/>
      <c r="E68" s="348"/>
      <c r="F68" s="348"/>
      <c r="G68" s="348"/>
      <c r="H68" s="348"/>
      <c r="I68" s="348"/>
      <c r="J68" s="627"/>
      <c r="K68" s="4"/>
      <c r="L68" s="4"/>
      <c r="M68" s="4"/>
      <c r="N68" s="4"/>
      <c r="O68" s="4"/>
      <c r="R68" s="362" t="str">
        <f>IF((K69-SUM(M69:O69))=0,"ＯＫ","エラー")</f>
        <v>ＯＫ</v>
      </c>
    </row>
    <row r="69" spans="1:18" ht="19.899999999999999" hidden="1" customHeight="1">
      <c r="A69" s="8"/>
      <c r="B69" s="5" t="s">
        <v>11</v>
      </c>
      <c r="C69" s="9"/>
      <c r="D69" s="9"/>
      <c r="E69" s="5" t="s">
        <v>11</v>
      </c>
      <c r="F69" s="9"/>
      <c r="G69" s="9"/>
      <c r="H69" s="5" t="s">
        <v>11</v>
      </c>
      <c r="I69" s="9"/>
      <c r="J69" s="9"/>
      <c r="K69" s="3">
        <f>IF(I69&gt;0,A69*C69*F69*I69,IF(F69&gt;0,A69*C69*F69,A69*C69))</f>
        <v>0</v>
      </c>
      <c r="L69" s="3">
        <f>K69-O69</f>
        <v>0</v>
      </c>
      <c r="M69" s="3">
        <f>ROUNDDOWN(L69/2,0)</f>
        <v>0</v>
      </c>
      <c r="N69" s="3">
        <f>L69-M69</f>
        <v>0</v>
      </c>
      <c r="O69" s="10">
        <v>0</v>
      </c>
      <c r="R69" s="363"/>
    </row>
    <row r="70" spans="1:18" ht="19.899999999999999" customHeight="1">
      <c r="A70" s="330" t="s">
        <v>33</v>
      </c>
      <c r="B70" s="357"/>
      <c r="C70" s="357"/>
      <c r="D70" s="357"/>
      <c r="E70" s="357"/>
      <c r="F70" s="357"/>
      <c r="G70" s="357"/>
      <c r="H70" s="357"/>
      <c r="I70" s="357"/>
      <c r="J70" s="358"/>
      <c r="K70" s="11">
        <f>SUM(K40:K69)</f>
        <v>2480000</v>
      </c>
      <c r="L70" s="11">
        <f t="shared" ref="L70:O70" si="1">SUM(L40:L69)</f>
        <v>2480000</v>
      </c>
      <c r="M70" s="11">
        <f t="shared" si="1"/>
        <v>1240000</v>
      </c>
      <c r="N70" s="11">
        <f t="shared" si="1"/>
        <v>1240000</v>
      </c>
      <c r="O70" s="11">
        <f t="shared" si="1"/>
        <v>0</v>
      </c>
      <c r="Q70" s="259"/>
      <c r="R70" s="49" t="str">
        <f>IF(L70&gt;3000000,"補助上限額オーバー！","ＯＫ")</f>
        <v>ＯＫ</v>
      </c>
    </row>
    <row r="71" spans="1:18" ht="19.899999999999999" customHeight="1"/>
    <row r="72" spans="1:18" ht="19.899999999999999" customHeight="1">
      <c r="A72" s="12" t="s">
        <v>36</v>
      </c>
    </row>
    <row r="73" spans="1:18" ht="19.899999999999999" customHeight="1">
      <c r="A73" s="351" t="s">
        <v>8</v>
      </c>
      <c r="B73" s="352"/>
      <c r="C73" s="352"/>
      <c r="D73" s="352"/>
      <c r="E73" s="352"/>
      <c r="F73" s="352"/>
      <c r="G73" s="352"/>
      <c r="H73" s="352"/>
      <c r="I73" s="352"/>
      <c r="J73" s="353"/>
      <c r="K73" s="321" t="s">
        <v>288</v>
      </c>
      <c r="L73" s="359" t="s">
        <v>13</v>
      </c>
      <c r="M73" s="359"/>
      <c r="N73" s="359"/>
      <c r="O73" s="146" t="s">
        <v>16</v>
      </c>
      <c r="Q73" s="364" t="s">
        <v>438</v>
      </c>
      <c r="R73" s="360" t="s">
        <v>99</v>
      </c>
    </row>
    <row r="74" spans="1:18" ht="19.899999999999999" customHeight="1">
      <c r="A74" s="354"/>
      <c r="B74" s="355"/>
      <c r="C74" s="355"/>
      <c r="D74" s="355"/>
      <c r="E74" s="355"/>
      <c r="F74" s="355"/>
      <c r="G74" s="355"/>
      <c r="H74" s="355"/>
      <c r="I74" s="355"/>
      <c r="J74" s="356"/>
      <c r="K74" s="323"/>
      <c r="L74" s="146" t="s">
        <v>17</v>
      </c>
      <c r="M74" s="146" t="s">
        <v>293</v>
      </c>
      <c r="N74" s="359" t="s">
        <v>15</v>
      </c>
      <c r="O74" s="359"/>
      <c r="Q74" s="365"/>
      <c r="R74" s="361"/>
    </row>
    <row r="75" spans="1:18" ht="19.899999999999999" customHeight="1">
      <c r="A75" s="7" t="s">
        <v>30</v>
      </c>
      <c r="B75" s="348" t="s">
        <v>410</v>
      </c>
      <c r="C75" s="348"/>
      <c r="D75" s="348"/>
      <c r="E75" s="348"/>
      <c r="F75" s="348"/>
      <c r="G75" s="348"/>
      <c r="H75" s="348"/>
      <c r="I75" s="348"/>
      <c r="J75" s="627"/>
      <c r="K75" s="4"/>
      <c r="L75" s="4"/>
      <c r="M75" s="4"/>
      <c r="N75" s="4"/>
      <c r="O75" s="4"/>
      <c r="Q75" s="257"/>
      <c r="R75" s="362" t="str">
        <f>IF((K76-SUM(M76:O76))=0,"ＯＫ","エラー")</f>
        <v>ＯＫ</v>
      </c>
    </row>
    <row r="76" spans="1:18" ht="19.899999999999999" customHeight="1">
      <c r="A76" s="8">
        <v>198000</v>
      </c>
      <c r="B76" s="5" t="s">
        <v>396</v>
      </c>
      <c r="C76" s="9">
        <v>1</v>
      </c>
      <c r="D76" s="9" t="s">
        <v>400</v>
      </c>
      <c r="E76" s="5" t="s">
        <v>11</v>
      </c>
      <c r="F76" s="9"/>
      <c r="G76" s="9"/>
      <c r="H76" s="5" t="s">
        <v>11</v>
      </c>
      <c r="I76" s="9"/>
      <c r="J76" s="9"/>
      <c r="K76" s="3">
        <f>IF(I76&gt;0,A76*C76*F76*I76,IF(F76&gt;0,A76*C76*F76,A76*C76))</f>
        <v>198000</v>
      </c>
      <c r="L76" s="3">
        <f>K76-O76</f>
        <v>198000</v>
      </c>
      <c r="M76" s="3">
        <f>ROUNDDOWN(L76/2,0)</f>
        <v>99000</v>
      </c>
      <c r="N76" s="3">
        <f>L76-M76</f>
        <v>99000</v>
      </c>
      <c r="O76" s="10">
        <v>0</v>
      </c>
      <c r="Q76" s="258" t="str">
        <f>IF(K76&gt;=1000000,"証憑書類提出必要","")</f>
        <v/>
      </c>
      <c r="R76" s="363"/>
    </row>
    <row r="77" spans="1:18" ht="19.899999999999999" customHeight="1">
      <c r="A77" s="7" t="s">
        <v>30</v>
      </c>
      <c r="B77" s="348" t="s">
        <v>411</v>
      </c>
      <c r="C77" s="348"/>
      <c r="D77" s="348"/>
      <c r="E77" s="348"/>
      <c r="F77" s="348"/>
      <c r="G77" s="348"/>
      <c r="H77" s="348"/>
      <c r="I77" s="348"/>
      <c r="J77" s="627"/>
      <c r="K77" s="4"/>
      <c r="L77" s="4"/>
      <c r="M77" s="4"/>
      <c r="N77" s="4"/>
      <c r="O77" s="4"/>
      <c r="Q77" s="257"/>
      <c r="R77" s="362" t="str">
        <f>IF((K78-SUM(M78:O78))=0,"ＯＫ","エラー")</f>
        <v>ＯＫ</v>
      </c>
    </row>
    <row r="78" spans="1:18" ht="19.899999999999999" customHeight="1">
      <c r="A78" s="8">
        <v>200000</v>
      </c>
      <c r="B78" s="5" t="s">
        <v>396</v>
      </c>
      <c r="C78" s="9">
        <v>1</v>
      </c>
      <c r="D78" s="9" t="s">
        <v>400</v>
      </c>
      <c r="E78" s="5" t="s">
        <v>11</v>
      </c>
      <c r="F78" s="9"/>
      <c r="G78" s="9"/>
      <c r="H78" s="5" t="s">
        <v>11</v>
      </c>
      <c r="I78" s="9"/>
      <c r="J78" s="9"/>
      <c r="K78" s="3">
        <f>IF(I78&gt;0,A78*C78*F78*I78,IF(F78&gt;0,A78*C78*F78,A78*C78))</f>
        <v>200000</v>
      </c>
      <c r="L78" s="3">
        <f>K78-O78</f>
        <v>200000</v>
      </c>
      <c r="M78" s="3">
        <f>ROUNDDOWN(L78/2,0)</f>
        <v>100000</v>
      </c>
      <c r="N78" s="3">
        <f>L78-M78</f>
        <v>100000</v>
      </c>
      <c r="O78" s="10">
        <v>0</v>
      </c>
      <c r="Q78" s="258" t="str">
        <f>IF(K78&gt;=1000000,"証憑書類提出必要","")</f>
        <v/>
      </c>
      <c r="R78" s="363"/>
    </row>
    <row r="79" spans="1:18" ht="19.899999999999999" customHeight="1">
      <c r="A79" s="7" t="s">
        <v>31</v>
      </c>
      <c r="B79" s="348" t="s">
        <v>412</v>
      </c>
      <c r="C79" s="348"/>
      <c r="D79" s="348"/>
      <c r="E79" s="348"/>
      <c r="F79" s="348"/>
      <c r="G79" s="348"/>
      <c r="H79" s="348"/>
      <c r="I79" s="348"/>
      <c r="J79" s="627"/>
      <c r="K79" s="4"/>
      <c r="L79" s="4"/>
      <c r="M79" s="4"/>
      <c r="N79" s="4"/>
      <c r="O79" s="4"/>
      <c r="Q79" s="257"/>
      <c r="R79" s="362" t="str">
        <f>IF((K80-SUM(M80:O80))=0,"ＯＫ","エラー")</f>
        <v>ＯＫ</v>
      </c>
    </row>
    <row r="80" spans="1:18" ht="19.899999999999999" customHeight="1">
      <c r="A80" s="8">
        <v>17500</v>
      </c>
      <c r="B80" s="5" t="s">
        <v>396</v>
      </c>
      <c r="C80" s="9">
        <v>2</v>
      </c>
      <c r="D80" s="9" t="s">
        <v>400</v>
      </c>
      <c r="E80" s="5" t="s">
        <v>11</v>
      </c>
      <c r="F80" s="9"/>
      <c r="G80" s="9"/>
      <c r="H80" s="5" t="s">
        <v>11</v>
      </c>
      <c r="I80" s="9"/>
      <c r="J80" s="9"/>
      <c r="K80" s="3">
        <f>IF(I80&gt;0,A80*C80*F80*I80,IF(F80&gt;0,A80*C80*F80,A80*C80))</f>
        <v>35000</v>
      </c>
      <c r="L80" s="3">
        <f>K80-O80</f>
        <v>35000</v>
      </c>
      <c r="M80" s="3">
        <f>ROUNDDOWN(L80/2,0)</f>
        <v>17500</v>
      </c>
      <c r="N80" s="3">
        <f>L80-M80</f>
        <v>17500</v>
      </c>
      <c r="O80" s="10">
        <v>0</v>
      </c>
      <c r="Q80" s="258" t="str">
        <f>IF(K80&gt;=1000000,"証憑書類提出必要","")</f>
        <v/>
      </c>
      <c r="R80" s="363"/>
    </row>
    <row r="81" spans="1:18" ht="19.899999999999999" customHeight="1">
      <c r="A81" s="7" t="s">
        <v>31</v>
      </c>
      <c r="B81" s="348" t="s">
        <v>413</v>
      </c>
      <c r="C81" s="348"/>
      <c r="D81" s="348"/>
      <c r="E81" s="348"/>
      <c r="F81" s="348"/>
      <c r="G81" s="348"/>
      <c r="H81" s="348"/>
      <c r="I81" s="348"/>
      <c r="J81" s="627"/>
      <c r="K81" s="4"/>
      <c r="L81" s="4"/>
      <c r="M81" s="4"/>
      <c r="N81" s="4"/>
      <c r="O81" s="4"/>
      <c r="Q81" s="257"/>
      <c r="R81" s="362" t="str">
        <f>IF((K82-SUM(M82:O82))=0,"ＯＫ","エラー")</f>
        <v>ＯＫ</v>
      </c>
    </row>
    <row r="82" spans="1:18" ht="19.899999999999999" customHeight="1">
      <c r="A82" s="8">
        <v>48000</v>
      </c>
      <c r="B82" s="5" t="s">
        <v>396</v>
      </c>
      <c r="C82" s="9">
        <v>1</v>
      </c>
      <c r="D82" s="9" t="s">
        <v>406</v>
      </c>
      <c r="E82" s="5" t="s">
        <v>11</v>
      </c>
      <c r="F82" s="9"/>
      <c r="G82" s="9"/>
      <c r="H82" s="5" t="s">
        <v>11</v>
      </c>
      <c r="I82" s="9"/>
      <c r="J82" s="9"/>
      <c r="K82" s="3">
        <f>IF(I82&gt;0,A82*C82*F82*I82,IF(F82&gt;0,A82*C82*F82,A82*C82))</f>
        <v>48000</v>
      </c>
      <c r="L82" s="3">
        <f>K82-O82</f>
        <v>48000</v>
      </c>
      <c r="M82" s="3">
        <f>ROUNDDOWN(L82/2,0)</f>
        <v>24000</v>
      </c>
      <c r="N82" s="3">
        <f>L82-M82</f>
        <v>24000</v>
      </c>
      <c r="O82" s="10">
        <v>0</v>
      </c>
      <c r="Q82" s="258" t="str">
        <f>IF(K82&gt;=1000000,"証憑書類提出必要","")</f>
        <v/>
      </c>
      <c r="R82" s="363"/>
    </row>
    <row r="83" spans="1:18" ht="19.899999999999999" customHeight="1">
      <c r="A83" s="7" t="s">
        <v>31</v>
      </c>
      <c r="B83" s="348" t="s">
        <v>414</v>
      </c>
      <c r="C83" s="348"/>
      <c r="D83" s="348"/>
      <c r="E83" s="348"/>
      <c r="F83" s="348"/>
      <c r="G83" s="348"/>
      <c r="H83" s="348"/>
      <c r="I83" s="348"/>
      <c r="J83" s="627"/>
      <c r="K83" s="4"/>
      <c r="L83" s="4"/>
      <c r="M83" s="4"/>
      <c r="N83" s="4"/>
      <c r="O83" s="4"/>
      <c r="Q83" s="257"/>
      <c r="R83" s="362" t="str">
        <f>IF((K84-SUM(M84:O84))=0,"ＯＫ","エラー")</f>
        <v>ＯＫ</v>
      </c>
    </row>
    <row r="84" spans="1:18" ht="19.899999999999999" customHeight="1">
      <c r="A84" s="8">
        <v>9800</v>
      </c>
      <c r="B84" s="5" t="s">
        <v>396</v>
      </c>
      <c r="C84" s="9">
        <v>1</v>
      </c>
      <c r="D84" s="9" t="s">
        <v>400</v>
      </c>
      <c r="E84" s="5" t="s">
        <v>11</v>
      </c>
      <c r="F84" s="9"/>
      <c r="G84" s="9"/>
      <c r="H84" s="5" t="s">
        <v>11</v>
      </c>
      <c r="I84" s="9"/>
      <c r="J84" s="9"/>
      <c r="K84" s="3">
        <f>IF(I84&gt;0,A84*C84*F84*I84,IF(F84&gt;0,A84*C84*F84,A84*C84))</f>
        <v>9800</v>
      </c>
      <c r="L84" s="3">
        <f>K84-O84</f>
        <v>9800</v>
      </c>
      <c r="M84" s="3">
        <f>ROUNDDOWN(L84/2,0)</f>
        <v>4900</v>
      </c>
      <c r="N84" s="3">
        <f>L84-M84</f>
        <v>4900</v>
      </c>
      <c r="O84" s="10">
        <v>0</v>
      </c>
      <c r="Q84" s="258" t="str">
        <f>IF(K84&gt;=1000000,"証憑書類提出必要","")</f>
        <v/>
      </c>
      <c r="R84" s="363"/>
    </row>
    <row r="85" spans="1:18" ht="19.899999999999999" hidden="1" customHeight="1">
      <c r="A85" s="7" t="s">
        <v>9</v>
      </c>
      <c r="B85" s="348"/>
      <c r="C85" s="348"/>
      <c r="D85" s="348"/>
      <c r="E85" s="348"/>
      <c r="F85" s="348"/>
      <c r="G85" s="348"/>
      <c r="H85" s="348"/>
      <c r="I85" s="348"/>
      <c r="J85" s="627"/>
      <c r="K85" s="4"/>
      <c r="L85" s="4"/>
      <c r="M85" s="4"/>
      <c r="N85" s="4"/>
      <c r="O85" s="4"/>
      <c r="R85" s="362" t="str">
        <f>IF((K86-SUM(M86:O86))=0,"ＯＫ","エラー")</f>
        <v>ＯＫ</v>
      </c>
    </row>
    <row r="86" spans="1:18" ht="19.899999999999999" hidden="1" customHeight="1">
      <c r="A86" s="8"/>
      <c r="B86" s="5" t="s">
        <v>11</v>
      </c>
      <c r="C86" s="9"/>
      <c r="D86" s="9"/>
      <c r="E86" s="5" t="s">
        <v>11</v>
      </c>
      <c r="F86" s="9"/>
      <c r="G86" s="9"/>
      <c r="H86" s="5" t="s">
        <v>11</v>
      </c>
      <c r="I86" s="9"/>
      <c r="J86" s="9"/>
      <c r="K86" s="3">
        <f>IF(I86&gt;0,A86*C86*F86*I86,IF(F86&gt;0,A86*C86*F86,A86*C86))</f>
        <v>0</v>
      </c>
      <c r="L86" s="3">
        <f>K86-O86</f>
        <v>0</v>
      </c>
      <c r="M86" s="3">
        <f>ROUNDDOWN(L86/2,0)</f>
        <v>0</v>
      </c>
      <c r="N86" s="3">
        <f>L86-M86</f>
        <v>0</v>
      </c>
      <c r="O86" s="10">
        <v>0</v>
      </c>
      <c r="R86" s="363"/>
    </row>
    <row r="87" spans="1:18" ht="19.899999999999999" hidden="1" customHeight="1">
      <c r="A87" s="7" t="s">
        <v>9</v>
      </c>
      <c r="B87" s="348"/>
      <c r="C87" s="348"/>
      <c r="D87" s="348"/>
      <c r="E87" s="348"/>
      <c r="F87" s="348"/>
      <c r="G87" s="348"/>
      <c r="H87" s="348"/>
      <c r="I87" s="348"/>
      <c r="J87" s="627"/>
      <c r="K87" s="4"/>
      <c r="L87" s="4"/>
      <c r="M87" s="4"/>
      <c r="N87" s="4"/>
      <c r="O87" s="4"/>
      <c r="R87" s="362" t="str">
        <f>IF((K88-SUM(M88:O88))=0,"ＯＫ","エラー")</f>
        <v>ＯＫ</v>
      </c>
    </row>
    <row r="88" spans="1:18" ht="19.899999999999999" hidden="1" customHeight="1">
      <c r="A88" s="8"/>
      <c r="B88" s="5" t="s">
        <v>11</v>
      </c>
      <c r="C88" s="9"/>
      <c r="D88" s="9"/>
      <c r="E88" s="5" t="s">
        <v>11</v>
      </c>
      <c r="F88" s="9"/>
      <c r="G88" s="9"/>
      <c r="H88" s="5" t="s">
        <v>11</v>
      </c>
      <c r="I88" s="9"/>
      <c r="J88" s="9"/>
      <c r="K88" s="3">
        <f>IF(I88&gt;0,A88*C88*F88*I88,IF(F88&gt;0,A88*C88*F88,A88*C88))</f>
        <v>0</v>
      </c>
      <c r="L88" s="3">
        <f>K88-O88</f>
        <v>0</v>
      </c>
      <c r="M88" s="3">
        <f>ROUNDDOWN(L88/2,0)</f>
        <v>0</v>
      </c>
      <c r="N88" s="3">
        <f>L88-M88</f>
        <v>0</v>
      </c>
      <c r="O88" s="10">
        <v>0</v>
      </c>
      <c r="R88" s="363"/>
    </row>
    <row r="89" spans="1:18" ht="19.899999999999999" hidden="1" customHeight="1">
      <c r="A89" s="7" t="s">
        <v>9</v>
      </c>
      <c r="B89" s="348"/>
      <c r="C89" s="348"/>
      <c r="D89" s="348"/>
      <c r="E89" s="348"/>
      <c r="F89" s="348"/>
      <c r="G89" s="348"/>
      <c r="H89" s="348"/>
      <c r="I89" s="348"/>
      <c r="J89" s="627"/>
      <c r="K89" s="4"/>
      <c r="L89" s="4"/>
      <c r="M89" s="4"/>
      <c r="N89" s="4"/>
      <c r="O89" s="4"/>
      <c r="R89" s="362" t="str">
        <f>IF((K90-SUM(M90:O90))=0,"ＯＫ","エラー")</f>
        <v>ＯＫ</v>
      </c>
    </row>
    <row r="90" spans="1:18" ht="19.899999999999999" hidden="1" customHeight="1">
      <c r="A90" s="8"/>
      <c r="B90" s="5" t="s">
        <v>11</v>
      </c>
      <c r="C90" s="9"/>
      <c r="D90" s="9"/>
      <c r="E90" s="5" t="s">
        <v>11</v>
      </c>
      <c r="F90" s="9"/>
      <c r="G90" s="9"/>
      <c r="H90" s="5" t="s">
        <v>11</v>
      </c>
      <c r="I90" s="9"/>
      <c r="J90" s="9"/>
      <c r="K90" s="3">
        <f>IF(I90&gt;0,A90*C90*F90*I90,IF(F90&gt;0,A90*C90*F90,A90*C90))</f>
        <v>0</v>
      </c>
      <c r="L90" s="3">
        <f>K90-O90</f>
        <v>0</v>
      </c>
      <c r="M90" s="3">
        <f>ROUNDDOWN(L90/2,0)</f>
        <v>0</v>
      </c>
      <c r="N90" s="3">
        <f>L90-M90</f>
        <v>0</v>
      </c>
      <c r="O90" s="10">
        <v>0</v>
      </c>
      <c r="R90" s="363"/>
    </row>
    <row r="91" spans="1:18" ht="19.899999999999999" hidden="1" customHeight="1">
      <c r="A91" s="7" t="s">
        <v>9</v>
      </c>
      <c r="B91" s="348"/>
      <c r="C91" s="348"/>
      <c r="D91" s="348"/>
      <c r="E91" s="348"/>
      <c r="F91" s="348"/>
      <c r="G91" s="348"/>
      <c r="H91" s="348"/>
      <c r="I91" s="348"/>
      <c r="J91" s="627"/>
      <c r="K91" s="4"/>
      <c r="L91" s="4"/>
      <c r="M91" s="4"/>
      <c r="N91" s="4"/>
      <c r="O91" s="4"/>
      <c r="R91" s="362" t="str">
        <f>IF((K92-SUM(M92:O92))=0,"ＯＫ","エラー")</f>
        <v>ＯＫ</v>
      </c>
    </row>
    <row r="92" spans="1:18" ht="19.899999999999999" hidden="1" customHeight="1">
      <c r="A92" s="8"/>
      <c r="B92" s="5" t="s">
        <v>11</v>
      </c>
      <c r="C92" s="9"/>
      <c r="D92" s="9"/>
      <c r="E92" s="5" t="s">
        <v>11</v>
      </c>
      <c r="F92" s="9"/>
      <c r="G92" s="9"/>
      <c r="H92" s="5" t="s">
        <v>11</v>
      </c>
      <c r="I92" s="9"/>
      <c r="J92" s="9"/>
      <c r="K92" s="3">
        <f>IF(I92&gt;0,A92*C92*F92*I92,IF(F92&gt;0,A92*C92*F92,A92*C92))</f>
        <v>0</v>
      </c>
      <c r="L92" s="3">
        <f>K92-O92</f>
        <v>0</v>
      </c>
      <c r="M92" s="3">
        <f>ROUNDDOWN(L92/2,0)</f>
        <v>0</v>
      </c>
      <c r="N92" s="3">
        <f>L92-M92</f>
        <v>0</v>
      </c>
      <c r="O92" s="10">
        <v>0</v>
      </c>
      <c r="R92" s="363"/>
    </row>
    <row r="93" spans="1:18" ht="19.899999999999999" hidden="1" customHeight="1">
      <c r="A93" s="7" t="s">
        <v>9</v>
      </c>
      <c r="B93" s="348"/>
      <c r="C93" s="348"/>
      <c r="D93" s="348"/>
      <c r="E93" s="348"/>
      <c r="F93" s="348"/>
      <c r="G93" s="348"/>
      <c r="H93" s="348"/>
      <c r="I93" s="348"/>
      <c r="J93" s="627"/>
      <c r="K93" s="4"/>
      <c r="L93" s="4"/>
      <c r="M93" s="4"/>
      <c r="N93" s="4"/>
      <c r="O93" s="4"/>
      <c r="R93" s="362" t="str">
        <f>IF((K94-SUM(M94:O94))=0,"ＯＫ","エラー")</f>
        <v>ＯＫ</v>
      </c>
    </row>
    <row r="94" spans="1:18" ht="19.899999999999999" hidden="1" customHeight="1">
      <c r="A94" s="8"/>
      <c r="B94" s="5" t="s">
        <v>11</v>
      </c>
      <c r="C94" s="9"/>
      <c r="D94" s="9"/>
      <c r="E94" s="5" t="s">
        <v>11</v>
      </c>
      <c r="F94" s="9"/>
      <c r="G94" s="9"/>
      <c r="H94" s="5" t="s">
        <v>11</v>
      </c>
      <c r="I94" s="9"/>
      <c r="J94" s="9"/>
      <c r="K94" s="3">
        <f>IF(I94&gt;0,A94*C94*F94*I94,IF(F94&gt;0,A94*C94*F94,A94*C94))</f>
        <v>0</v>
      </c>
      <c r="L94" s="3">
        <f>K94-O94</f>
        <v>0</v>
      </c>
      <c r="M94" s="3">
        <f>ROUNDDOWN(L94/2,0)</f>
        <v>0</v>
      </c>
      <c r="N94" s="3">
        <f>L94-M94</f>
        <v>0</v>
      </c>
      <c r="O94" s="10">
        <v>0</v>
      </c>
      <c r="R94" s="363"/>
    </row>
    <row r="95" spans="1:18" ht="19.899999999999999" hidden="1" customHeight="1">
      <c r="A95" s="7" t="s">
        <v>9</v>
      </c>
      <c r="B95" s="348"/>
      <c r="C95" s="348"/>
      <c r="D95" s="348"/>
      <c r="E95" s="348"/>
      <c r="F95" s="348"/>
      <c r="G95" s="348"/>
      <c r="H95" s="348"/>
      <c r="I95" s="348"/>
      <c r="J95" s="627"/>
      <c r="K95" s="4"/>
      <c r="L95" s="4"/>
      <c r="M95" s="4"/>
      <c r="N95" s="4"/>
      <c r="O95" s="4"/>
      <c r="R95" s="362" t="str">
        <f>IF((K96-SUM(M96:O96))=0,"ＯＫ","エラー")</f>
        <v>ＯＫ</v>
      </c>
    </row>
    <row r="96" spans="1:18" ht="19.899999999999999" hidden="1" customHeight="1">
      <c r="A96" s="8"/>
      <c r="B96" s="5" t="s">
        <v>11</v>
      </c>
      <c r="C96" s="9"/>
      <c r="D96" s="9"/>
      <c r="E96" s="5" t="s">
        <v>11</v>
      </c>
      <c r="F96" s="9"/>
      <c r="G96" s="9"/>
      <c r="H96" s="5" t="s">
        <v>11</v>
      </c>
      <c r="I96" s="9"/>
      <c r="J96" s="9"/>
      <c r="K96" s="3">
        <f>IF(I96&gt;0,A96*C96*F96*I96,IF(F96&gt;0,A96*C96*F96,A96*C96))</f>
        <v>0</v>
      </c>
      <c r="L96" s="3">
        <f>K96-O96</f>
        <v>0</v>
      </c>
      <c r="M96" s="3">
        <f>ROUNDDOWN(L96/2,0)</f>
        <v>0</v>
      </c>
      <c r="N96" s="3">
        <f>L96-M96</f>
        <v>0</v>
      </c>
      <c r="O96" s="10">
        <v>0</v>
      </c>
      <c r="R96" s="363"/>
    </row>
    <row r="97" spans="1:18" ht="19.899999999999999" hidden="1" customHeight="1">
      <c r="A97" s="7" t="s">
        <v>9</v>
      </c>
      <c r="B97" s="348"/>
      <c r="C97" s="348"/>
      <c r="D97" s="348"/>
      <c r="E97" s="348"/>
      <c r="F97" s="348"/>
      <c r="G97" s="348"/>
      <c r="H97" s="348"/>
      <c r="I97" s="348"/>
      <c r="J97" s="627"/>
      <c r="K97" s="4"/>
      <c r="L97" s="4"/>
      <c r="M97" s="4"/>
      <c r="N97" s="4"/>
      <c r="O97" s="4"/>
      <c r="R97" s="362" t="str">
        <f>IF((K98-SUM(M98:O98))=0,"ＯＫ","エラー")</f>
        <v>ＯＫ</v>
      </c>
    </row>
    <row r="98" spans="1:18" ht="19.899999999999999" hidden="1" customHeight="1">
      <c r="A98" s="8"/>
      <c r="B98" s="5" t="s">
        <v>11</v>
      </c>
      <c r="C98" s="9"/>
      <c r="D98" s="9"/>
      <c r="E98" s="5" t="s">
        <v>11</v>
      </c>
      <c r="F98" s="9"/>
      <c r="G98" s="9"/>
      <c r="H98" s="5" t="s">
        <v>11</v>
      </c>
      <c r="I98" s="9"/>
      <c r="J98" s="9"/>
      <c r="K98" s="3">
        <f>IF(I98&gt;0,A98*C98*F98*I98,IF(F98&gt;0,A98*C98*F98,A98*C98))</f>
        <v>0</v>
      </c>
      <c r="L98" s="3">
        <f>K98-O98</f>
        <v>0</v>
      </c>
      <c r="M98" s="3">
        <f>ROUNDDOWN(L98/2,0)</f>
        <v>0</v>
      </c>
      <c r="N98" s="3">
        <f>L98-M98</f>
        <v>0</v>
      </c>
      <c r="O98" s="10">
        <v>0</v>
      </c>
      <c r="R98" s="363"/>
    </row>
    <row r="99" spans="1:18" ht="19.899999999999999" hidden="1" customHeight="1">
      <c r="A99" s="7" t="s">
        <v>9</v>
      </c>
      <c r="B99" s="348"/>
      <c r="C99" s="348"/>
      <c r="D99" s="348"/>
      <c r="E99" s="348"/>
      <c r="F99" s="348"/>
      <c r="G99" s="348"/>
      <c r="H99" s="348"/>
      <c r="I99" s="348"/>
      <c r="J99" s="627"/>
      <c r="K99" s="4"/>
      <c r="L99" s="4"/>
      <c r="M99" s="4"/>
      <c r="N99" s="4"/>
      <c r="O99" s="4"/>
      <c r="R99" s="362" t="str">
        <f>IF((K100-SUM(M100:O100))=0,"ＯＫ","エラー")</f>
        <v>ＯＫ</v>
      </c>
    </row>
    <row r="100" spans="1:18" ht="19.899999999999999" hidden="1" customHeight="1">
      <c r="A100" s="8"/>
      <c r="B100" s="5" t="s">
        <v>11</v>
      </c>
      <c r="C100" s="9"/>
      <c r="D100" s="9"/>
      <c r="E100" s="5" t="s">
        <v>11</v>
      </c>
      <c r="F100" s="9"/>
      <c r="G100" s="9"/>
      <c r="H100" s="5" t="s">
        <v>11</v>
      </c>
      <c r="I100" s="9"/>
      <c r="J100" s="9"/>
      <c r="K100" s="3">
        <f>IF(I100&gt;0,A100*C100*F100*I100,IF(F100&gt;0,A100*C100*F100,A100*C100))</f>
        <v>0</v>
      </c>
      <c r="L100" s="3">
        <f>K100-O100</f>
        <v>0</v>
      </c>
      <c r="M100" s="3">
        <f>ROUNDDOWN(L100/2,0)</f>
        <v>0</v>
      </c>
      <c r="N100" s="3">
        <f>L100-M100</f>
        <v>0</v>
      </c>
      <c r="O100" s="10">
        <v>0</v>
      </c>
      <c r="R100" s="363"/>
    </row>
    <row r="101" spans="1:18" ht="19.899999999999999" hidden="1" customHeight="1">
      <c r="A101" s="7" t="s">
        <v>9</v>
      </c>
      <c r="B101" s="348"/>
      <c r="C101" s="348"/>
      <c r="D101" s="348"/>
      <c r="E101" s="348"/>
      <c r="F101" s="348"/>
      <c r="G101" s="348"/>
      <c r="H101" s="348"/>
      <c r="I101" s="348"/>
      <c r="J101" s="627"/>
      <c r="K101" s="4"/>
      <c r="L101" s="4"/>
      <c r="M101" s="4"/>
      <c r="N101" s="4"/>
      <c r="O101" s="4"/>
      <c r="R101" s="362" t="str">
        <f>IF((K102-SUM(M102:O102))=0,"ＯＫ","エラー")</f>
        <v>ＯＫ</v>
      </c>
    </row>
    <row r="102" spans="1:18" ht="19.899999999999999" hidden="1" customHeight="1">
      <c r="A102" s="8"/>
      <c r="B102" s="5" t="s">
        <v>11</v>
      </c>
      <c r="C102" s="9"/>
      <c r="D102" s="9"/>
      <c r="E102" s="5" t="s">
        <v>11</v>
      </c>
      <c r="F102" s="9"/>
      <c r="G102" s="9"/>
      <c r="H102" s="5" t="s">
        <v>11</v>
      </c>
      <c r="I102" s="9"/>
      <c r="J102" s="9"/>
      <c r="K102" s="3">
        <f>IF(I102&gt;0,A102*C102*F102*I102,IF(F102&gt;0,A102*C102*F102,A102*C102))</f>
        <v>0</v>
      </c>
      <c r="L102" s="3">
        <f>K102-O102</f>
        <v>0</v>
      </c>
      <c r="M102" s="3">
        <f>ROUNDDOWN(L102/2,0)</f>
        <v>0</v>
      </c>
      <c r="N102" s="3">
        <f>L102-M102</f>
        <v>0</v>
      </c>
      <c r="O102" s="10">
        <v>0</v>
      </c>
      <c r="R102" s="363"/>
    </row>
    <row r="103" spans="1:18" ht="19.899999999999999" hidden="1" customHeight="1">
      <c r="A103" s="7" t="s">
        <v>9</v>
      </c>
      <c r="B103" s="348"/>
      <c r="C103" s="348"/>
      <c r="D103" s="348"/>
      <c r="E103" s="348"/>
      <c r="F103" s="348"/>
      <c r="G103" s="348"/>
      <c r="H103" s="348"/>
      <c r="I103" s="348"/>
      <c r="J103" s="627"/>
      <c r="K103" s="4"/>
      <c r="L103" s="4"/>
      <c r="M103" s="4"/>
      <c r="N103" s="4"/>
      <c r="O103" s="4"/>
      <c r="R103" s="362" t="str">
        <f>IF((K104-SUM(M104:O104))=0,"ＯＫ","エラー")</f>
        <v>ＯＫ</v>
      </c>
    </row>
    <row r="104" spans="1:18" ht="19.899999999999999" hidden="1" customHeight="1">
      <c r="A104" s="8"/>
      <c r="B104" s="5" t="s">
        <v>11</v>
      </c>
      <c r="C104" s="9"/>
      <c r="D104" s="9"/>
      <c r="E104" s="5" t="s">
        <v>11</v>
      </c>
      <c r="F104" s="9"/>
      <c r="G104" s="9"/>
      <c r="H104" s="5" t="s">
        <v>11</v>
      </c>
      <c r="I104" s="9"/>
      <c r="J104" s="9"/>
      <c r="K104" s="3">
        <f>IF(I104&gt;0,A104*C104*F104*I104,IF(F104&gt;0,A104*C104*F104,A104*C104))</f>
        <v>0</v>
      </c>
      <c r="L104" s="3">
        <f>K104-O104</f>
        <v>0</v>
      </c>
      <c r="M104" s="3">
        <f>ROUNDDOWN(L104/2,0)</f>
        <v>0</v>
      </c>
      <c r="N104" s="3">
        <f>L104-M104</f>
        <v>0</v>
      </c>
      <c r="O104" s="10">
        <v>0</v>
      </c>
      <c r="R104" s="363"/>
    </row>
    <row r="105" spans="1:18" ht="19.899999999999999" customHeight="1">
      <c r="A105" s="330" t="s">
        <v>33</v>
      </c>
      <c r="B105" s="357"/>
      <c r="C105" s="357"/>
      <c r="D105" s="357"/>
      <c r="E105" s="357"/>
      <c r="F105" s="357"/>
      <c r="G105" s="357"/>
      <c r="H105" s="357"/>
      <c r="I105" s="357"/>
      <c r="J105" s="358"/>
      <c r="K105" s="11">
        <f>SUM(K75:K104)</f>
        <v>490800</v>
      </c>
      <c r="L105" s="11">
        <f t="shared" ref="L105:O105" si="2">SUM(L75:L104)</f>
        <v>490800</v>
      </c>
      <c r="M105" s="11">
        <f t="shared" si="2"/>
        <v>245400</v>
      </c>
      <c r="N105" s="11">
        <f t="shared" si="2"/>
        <v>245400</v>
      </c>
      <c r="O105" s="11">
        <f t="shared" si="2"/>
        <v>0</v>
      </c>
      <c r="Q105" s="259"/>
      <c r="R105" s="49" t="str">
        <f>IF(L105&gt;4000000,"補助上限額オーバー！","ＯＫ")</f>
        <v>ＯＫ</v>
      </c>
    </row>
    <row r="106" spans="1:18" ht="19.899999999999999" customHeight="1"/>
    <row r="107" spans="1:18" ht="19.899999999999999" customHeight="1">
      <c r="A107" s="12" t="s">
        <v>37</v>
      </c>
    </row>
    <row r="108" spans="1:18" ht="19.899999999999999" customHeight="1">
      <c r="A108" s="351" t="s">
        <v>8</v>
      </c>
      <c r="B108" s="352"/>
      <c r="C108" s="352"/>
      <c r="D108" s="352"/>
      <c r="E108" s="352"/>
      <c r="F108" s="352"/>
      <c r="G108" s="352"/>
      <c r="H108" s="352"/>
      <c r="I108" s="352"/>
      <c r="J108" s="353"/>
      <c r="K108" s="321" t="s">
        <v>288</v>
      </c>
      <c r="L108" s="359" t="s">
        <v>13</v>
      </c>
      <c r="M108" s="359"/>
      <c r="N108" s="359"/>
      <c r="O108" s="146" t="s">
        <v>16</v>
      </c>
      <c r="Q108" s="364" t="s">
        <v>438</v>
      </c>
      <c r="R108" s="360" t="s">
        <v>99</v>
      </c>
    </row>
    <row r="109" spans="1:18" ht="19.899999999999999" customHeight="1">
      <c r="A109" s="354"/>
      <c r="B109" s="355"/>
      <c r="C109" s="355"/>
      <c r="D109" s="355"/>
      <c r="E109" s="355"/>
      <c r="F109" s="355"/>
      <c r="G109" s="355"/>
      <c r="H109" s="355"/>
      <c r="I109" s="355"/>
      <c r="J109" s="356"/>
      <c r="K109" s="323"/>
      <c r="L109" s="146" t="s">
        <v>17</v>
      </c>
      <c r="M109" s="146" t="s">
        <v>293</v>
      </c>
      <c r="N109" s="359" t="s">
        <v>15</v>
      </c>
      <c r="O109" s="359"/>
      <c r="Q109" s="365"/>
      <c r="R109" s="361"/>
    </row>
    <row r="110" spans="1:18" ht="19.899999999999999" customHeight="1">
      <c r="A110" s="7" t="s">
        <v>29</v>
      </c>
      <c r="B110" s="348" t="s">
        <v>416</v>
      </c>
      <c r="C110" s="348"/>
      <c r="D110" s="348"/>
      <c r="E110" s="348"/>
      <c r="F110" s="348"/>
      <c r="G110" s="348"/>
      <c r="H110" s="348"/>
      <c r="I110" s="348"/>
      <c r="J110" s="627"/>
      <c r="K110" s="4"/>
      <c r="L110" s="4"/>
      <c r="M110" s="4"/>
      <c r="N110" s="4"/>
      <c r="O110" s="4"/>
      <c r="Q110" s="257"/>
      <c r="R110" s="362" t="str">
        <f>IF((K111-SUM(M111:O111))=0,"ＯＫ","エラー")</f>
        <v>ＯＫ</v>
      </c>
    </row>
    <row r="111" spans="1:18" ht="19.899999999999999" customHeight="1">
      <c r="A111" s="8">
        <v>2000000</v>
      </c>
      <c r="B111" s="5" t="s">
        <v>396</v>
      </c>
      <c r="C111" s="9">
        <v>1</v>
      </c>
      <c r="D111" s="9" t="s">
        <v>406</v>
      </c>
      <c r="E111" s="5" t="s">
        <v>11</v>
      </c>
      <c r="F111" s="9"/>
      <c r="G111" s="9"/>
      <c r="H111" s="5" t="s">
        <v>11</v>
      </c>
      <c r="I111" s="9"/>
      <c r="J111" s="9"/>
      <c r="K111" s="3">
        <f>IF(I111&gt;0,A111*C111*F111*I111,IF(F111&gt;0,A111*C111*F111,A111*C111))</f>
        <v>2000000</v>
      </c>
      <c r="L111" s="3">
        <f>K111-O111</f>
        <v>2000000</v>
      </c>
      <c r="M111" s="3">
        <f>ROUNDDOWN(L111/2,0)</f>
        <v>1000000</v>
      </c>
      <c r="N111" s="3">
        <f>L111-M111</f>
        <v>1000000</v>
      </c>
      <c r="O111" s="10">
        <v>0</v>
      </c>
      <c r="Q111" s="258" t="str">
        <f>IF(K111&gt;=1000000,"証憑書類提出必要","")</f>
        <v>証憑書類提出必要</v>
      </c>
      <c r="R111" s="363"/>
    </row>
    <row r="112" spans="1:18" ht="19.899999999999999" customHeight="1">
      <c r="A112" s="7" t="s">
        <v>27</v>
      </c>
      <c r="B112" s="348" t="s">
        <v>417</v>
      </c>
      <c r="C112" s="348"/>
      <c r="D112" s="348"/>
      <c r="E112" s="348"/>
      <c r="F112" s="348"/>
      <c r="G112" s="348"/>
      <c r="H112" s="348"/>
      <c r="I112" s="348"/>
      <c r="J112" s="627"/>
      <c r="K112" s="4"/>
      <c r="L112" s="4"/>
      <c r="M112" s="4"/>
      <c r="N112" s="4"/>
      <c r="O112" s="4"/>
      <c r="Q112" s="257"/>
      <c r="R112" s="362" t="str">
        <f>IF((K113-SUM(M113:O113))=0,"ＯＫ","エラー")</f>
        <v>ＯＫ</v>
      </c>
    </row>
    <row r="113" spans="1:18" ht="19.899999999999999" customHeight="1">
      <c r="A113" s="8">
        <v>100000</v>
      </c>
      <c r="B113" s="5" t="s">
        <v>396</v>
      </c>
      <c r="C113" s="9">
        <v>6</v>
      </c>
      <c r="D113" s="9" t="s">
        <v>415</v>
      </c>
      <c r="E113" s="5" t="s">
        <v>11</v>
      </c>
      <c r="F113" s="9"/>
      <c r="G113" s="9"/>
      <c r="H113" s="5" t="s">
        <v>11</v>
      </c>
      <c r="I113" s="9"/>
      <c r="J113" s="9"/>
      <c r="K113" s="3">
        <f>IF(I113&gt;0,A113*C113*F113*I113,IF(F113&gt;0,A113*C113*F113,A113*C113))</f>
        <v>600000</v>
      </c>
      <c r="L113" s="3">
        <f>K113-O113</f>
        <v>600000</v>
      </c>
      <c r="M113" s="3">
        <f>ROUNDDOWN(L113/2,0)</f>
        <v>300000</v>
      </c>
      <c r="N113" s="3">
        <f>L113-M113</f>
        <v>300000</v>
      </c>
      <c r="O113" s="10">
        <v>0</v>
      </c>
      <c r="Q113" s="258" t="str">
        <f>IF(K113&gt;=1000000,"証憑書類提出必要","")</f>
        <v/>
      </c>
      <c r="R113" s="363"/>
    </row>
    <row r="114" spans="1:18" ht="19.899999999999999" hidden="1" customHeight="1">
      <c r="A114" s="7" t="s">
        <v>9</v>
      </c>
      <c r="B114" s="348"/>
      <c r="C114" s="348"/>
      <c r="D114" s="348"/>
      <c r="E114" s="348"/>
      <c r="F114" s="348"/>
      <c r="G114" s="348"/>
      <c r="H114" s="348"/>
      <c r="I114" s="348"/>
      <c r="J114" s="627"/>
      <c r="K114" s="4"/>
      <c r="L114" s="4"/>
      <c r="M114" s="4"/>
      <c r="N114" s="4"/>
      <c r="O114" s="4"/>
      <c r="R114" s="362" t="str">
        <f>IF((K115-SUM(M115:O115))=0,"ＯＫ","エラー")</f>
        <v>ＯＫ</v>
      </c>
    </row>
    <row r="115" spans="1:18" ht="19.899999999999999" hidden="1" customHeight="1">
      <c r="A115" s="8"/>
      <c r="B115" s="5" t="s">
        <v>11</v>
      </c>
      <c r="C115" s="9"/>
      <c r="D115" s="9"/>
      <c r="E115" s="5" t="s">
        <v>11</v>
      </c>
      <c r="F115" s="9"/>
      <c r="G115" s="9"/>
      <c r="H115" s="5" t="s">
        <v>11</v>
      </c>
      <c r="I115" s="9"/>
      <c r="J115" s="9"/>
      <c r="K115" s="3">
        <f>IF(I115&gt;0,A115*C115*F115*I115,IF(F115&gt;0,A115*C115*F115,A115*C115))</f>
        <v>0</v>
      </c>
      <c r="L115" s="3">
        <f>K115-O115</f>
        <v>0</v>
      </c>
      <c r="M115" s="3">
        <f>ROUNDDOWN(L115/2,0)</f>
        <v>0</v>
      </c>
      <c r="N115" s="3">
        <f>L115-M115</f>
        <v>0</v>
      </c>
      <c r="O115" s="10">
        <v>0</v>
      </c>
      <c r="R115" s="363"/>
    </row>
    <row r="116" spans="1:18" ht="19.899999999999999" hidden="1" customHeight="1">
      <c r="A116" s="7" t="s">
        <v>9</v>
      </c>
      <c r="B116" s="348"/>
      <c r="C116" s="348"/>
      <c r="D116" s="348"/>
      <c r="E116" s="348"/>
      <c r="F116" s="348"/>
      <c r="G116" s="348"/>
      <c r="H116" s="348"/>
      <c r="I116" s="348"/>
      <c r="J116" s="627"/>
      <c r="K116" s="4"/>
      <c r="L116" s="4"/>
      <c r="M116" s="4"/>
      <c r="N116" s="4"/>
      <c r="O116" s="4"/>
      <c r="R116" s="362" t="str">
        <f>IF((K117-SUM(M117:O117))=0,"ＯＫ","エラー")</f>
        <v>ＯＫ</v>
      </c>
    </row>
    <row r="117" spans="1:18" ht="19.899999999999999" hidden="1" customHeight="1">
      <c r="A117" s="8"/>
      <c r="B117" s="5" t="s">
        <v>11</v>
      </c>
      <c r="C117" s="9"/>
      <c r="D117" s="9"/>
      <c r="E117" s="5" t="s">
        <v>11</v>
      </c>
      <c r="F117" s="9"/>
      <c r="G117" s="9"/>
      <c r="H117" s="5" t="s">
        <v>11</v>
      </c>
      <c r="I117" s="9"/>
      <c r="J117" s="9"/>
      <c r="K117" s="3">
        <f>IF(I117&gt;0,A117*C117*F117*I117,IF(F117&gt;0,A117*C117*F117,A117*C117))</f>
        <v>0</v>
      </c>
      <c r="L117" s="3">
        <f>K117-O117</f>
        <v>0</v>
      </c>
      <c r="M117" s="3">
        <f>ROUNDDOWN(L117/2,0)</f>
        <v>0</v>
      </c>
      <c r="N117" s="3">
        <f>L117-M117</f>
        <v>0</v>
      </c>
      <c r="O117" s="10">
        <v>0</v>
      </c>
      <c r="R117" s="363"/>
    </row>
    <row r="118" spans="1:18" ht="19.899999999999999" hidden="1" customHeight="1">
      <c r="A118" s="7" t="s">
        <v>9</v>
      </c>
      <c r="B118" s="348"/>
      <c r="C118" s="348"/>
      <c r="D118" s="348"/>
      <c r="E118" s="348"/>
      <c r="F118" s="348"/>
      <c r="G118" s="348"/>
      <c r="H118" s="348"/>
      <c r="I118" s="348"/>
      <c r="J118" s="627"/>
      <c r="K118" s="4"/>
      <c r="L118" s="4"/>
      <c r="M118" s="4"/>
      <c r="N118" s="4"/>
      <c r="O118" s="4"/>
      <c r="R118" s="362" t="str">
        <f>IF((K119-SUM(M119:O119))=0,"ＯＫ","エラー")</f>
        <v>ＯＫ</v>
      </c>
    </row>
    <row r="119" spans="1:18" ht="19.899999999999999" hidden="1" customHeight="1">
      <c r="A119" s="8"/>
      <c r="B119" s="5" t="s">
        <v>11</v>
      </c>
      <c r="C119" s="9"/>
      <c r="D119" s="9"/>
      <c r="E119" s="5" t="s">
        <v>11</v>
      </c>
      <c r="F119" s="9"/>
      <c r="G119" s="9"/>
      <c r="H119" s="5" t="s">
        <v>11</v>
      </c>
      <c r="I119" s="9"/>
      <c r="J119" s="9"/>
      <c r="K119" s="3">
        <f>IF(I119&gt;0,A119*C119*F119*I119,IF(F119&gt;0,A119*C119*F119,A119*C119))</f>
        <v>0</v>
      </c>
      <c r="L119" s="3">
        <f>K119-O119</f>
        <v>0</v>
      </c>
      <c r="M119" s="3">
        <f>ROUNDDOWN(L119/2,0)</f>
        <v>0</v>
      </c>
      <c r="N119" s="3">
        <f>L119-M119</f>
        <v>0</v>
      </c>
      <c r="O119" s="10">
        <v>0</v>
      </c>
      <c r="R119" s="363"/>
    </row>
    <row r="120" spans="1:18" ht="19.899999999999999" hidden="1" customHeight="1">
      <c r="A120" s="7" t="s">
        <v>9</v>
      </c>
      <c r="B120" s="348"/>
      <c r="C120" s="348"/>
      <c r="D120" s="348"/>
      <c r="E120" s="348"/>
      <c r="F120" s="348"/>
      <c r="G120" s="348"/>
      <c r="H120" s="348"/>
      <c r="I120" s="348"/>
      <c r="J120" s="627"/>
      <c r="K120" s="4"/>
      <c r="L120" s="4"/>
      <c r="M120" s="4"/>
      <c r="N120" s="4"/>
      <c r="O120" s="4"/>
      <c r="R120" s="362" t="str">
        <f>IF((K121-SUM(M121:O121))=0,"ＯＫ","エラー")</f>
        <v>ＯＫ</v>
      </c>
    </row>
    <row r="121" spans="1:18" ht="19.899999999999999" hidden="1" customHeight="1">
      <c r="A121" s="8"/>
      <c r="B121" s="5" t="s">
        <v>11</v>
      </c>
      <c r="C121" s="9"/>
      <c r="D121" s="9"/>
      <c r="E121" s="5" t="s">
        <v>11</v>
      </c>
      <c r="F121" s="9"/>
      <c r="G121" s="9"/>
      <c r="H121" s="5" t="s">
        <v>11</v>
      </c>
      <c r="I121" s="9"/>
      <c r="J121" s="9"/>
      <c r="K121" s="3">
        <f>IF(I121&gt;0,A121*C121*F121*I121,IF(F121&gt;0,A121*C121*F121,A121*C121))</f>
        <v>0</v>
      </c>
      <c r="L121" s="3">
        <f>K121-O121</f>
        <v>0</v>
      </c>
      <c r="M121" s="3">
        <f>ROUNDDOWN(L121/2,0)</f>
        <v>0</v>
      </c>
      <c r="N121" s="3">
        <f>L121-M121</f>
        <v>0</v>
      </c>
      <c r="O121" s="10">
        <v>0</v>
      </c>
      <c r="R121" s="363"/>
    </row>
    <row r="122" spans="1:18" ht="19.899999999999999" hidden="1" customHeight="1">
      <c r="A122" s="7" t="s">
        <v>9</v>
      </c>
      <c r="B122" s="348"/>
      <c r="C122" s="348"/>
      <c r="D122" s="348"/>
      <c r="E122" s="348"/>
      <c r="F122" s="348"/>
      <c r="G122" s="348"/>
      <c r="H122" s="348"/>
      <c r="I122" s="348"/>
      <c r="J122" s="627"/>
      <c r="K122" s="4"/>
      <c r="L122" s="4"/>
      <c r="M122" s="4"/>
      <c r="N122" s="4"/>
      <c r="O122" s="4"/>
      <c r="R122" s="362" t="str">
        <f>IF((K123-SUM(M123:O123))=0,"ＯＫ","エラー")</f>
        <v>ＯＫ</v>
      </c>
    </row>
    <row r="123" spans="1:18" ht="19.899999999999999" hidden="1" customHeight="1">
      <c r="A123" s="8"/>
      <c r="B123" s="5" t="s">
        <v>11</v>
      </c>
      <c r="C123" s="9"/>
      <c r="D123" s="9"/>
      <c r="E123" s="5" t="s">
        <v>11</v>
      </c>
      <c r="F123" s="9"/>
      <c r="G123" s="9"/>
      <c r="H123" s="5" t="s">
        <v>11</v>
      </c>
      <c r="I123" s="9"/>
      <c r="J123" s="9"/>
      <c r="K123" s="3">
        <f>IF(I123&gt;0,A123*C123*F123*I123,IF(F123&gt;0,A123*C123*F123,A123*C123))</f>
        <v>0</v>
      </c>
      <c r="L123" s="3">
        <f>K123-O123</f>
        <v>0</v>
      </c>
      <c r="M123" s="3">
        <f>ROUNDDOWN(L123/2,0)</f>
        <v>0</v>
      </c>
      <c r="N123" s="3">
        <f>L123-M123</f>
        <v>0</v>
      </c>
      <c r="O123" s="10">
        <v>0</v>
      </c>
      <c r="R123" s="363"/>
    </row>
    <row r="124" spans="1:18" ht="19.899999999999999" hidden="1" customHeight="1">
      <c r="A124" s="7" t="s">
        <v>9</v>
      </c>
      <c r="B124" s="348"/>
      <c r="C124" s="348"/>
      <c r="D124" s="348"/>
      <c r="E124" s="348"/>
      <c r="F124" s="348"/>
      <c r="G124" s="348"/>
      <c r="H124" s="348"/>
      <c r="I124" s="348"/>
      <c r="J124" s="627"/>
      <c r="K124" s="4"/>
      <c r="L124" s="4"/>
      <c r="M124" s="4"/>
      <c r="N124" s="4"/>
      <c r="O124" s="4"/>
      <c r="R124" s="362" t="str">
        <f>IF((K125-SUM(M125:O125))=0,"ＯＫ","エラー")</f>
        <v>ＯＫ</v>
      </c>
    </row>
    <row r="125" spans="1:18" ht="19.899999999999999" hidden="1" customHeight="1">
      <c r="A125" s="8"/>
      <c r="B125" s="5" t="s">
        <v>11</v>
      </c>
      <c r="C125" s="9"/>
      <c r="D125" s="9"/>
      <c r="E125" s="5" t="s">
        <v>11</v>
      </c>
      <c r="F125" s="9"/>
      <c r="G125" s="9"/>
      <c r="H125" s="5" t="s">
        <v>11</v>
      </c>
      <c r="I125" s="9"/>
      <c r="J125" s="9"/>
      <c r="K125" s="3">
        <f>IF(I125&gt;0,A125*C125*F125*I125,IF(F125&gt;0,A125*C125*F125,A125*C125))</f>
        <v>0</v>
      </c>
      <c r="L125" s="3">
        <f>K125-O125</f>
        <v>0</v>
      </c>
      <c r="M125" s="3">
        <f>ROUNDDOWN(L125/2,0)</f>
        <v>0</v>
      </c>
      <c r="N125" s="3">
        <f>L125-M125</f>
        <v>0</v>
      </c>
      <c r="O125" s="10">
        <v>0</v>
      </c>
      <c r="R125" s="363"/>
    </row>
    <row r="126" spans="1:18" ht="19.899999999999999" hidden="1" customHeight="1">
      <c r="A126" s="7" t="s">
        <v>9</v>
      </c>
      <c r="B126" s="348"/>
      <c r="C126" s="348"/>
      <c r="D126" s="348"/>
      <c r="E126" s="348"/>
      <c r="F126" s="348"/>
      <c r="G126" s="348"/>
      <c r="H126" s="348"/>
      <c r="I126" s="348"/>
      <c r="J126" s="627"/>
      <c r="K126" s="4"/>
      <c r="L126" s="4"/>
      <c r="M126" s="4"/>
      <c r="N126" s="4"/>
      <c r="O126" s="4"/>
      <c r="R126" s="362" t="str">
        <f>IF((K127-SUM(M127:O127))=0,"ＯＫ","エラー")</f>
        <v>ＯＫ</v>
      </c>
    </row>
    <row r="127" spans="1:18" ht="19.899999999999999" hidden="1" customHeight="1">
      <c r="A127" s="8"/>
      <c r="B127" s="5" t="s">
        <v>11</v>
      </c>
      <c r="C127" s="9"/>
      <c r="D127" s="9"/>
      <c r="E127" s="5" t="s">
        <v>11</v>
      </c>
      <c r="F127" s="9"/>
      <c r="G127" s="9"/>
      <c r="H127" s="5" t="s">
        <v>11</v>
      </c>
      <c r="I127" s="9"/>
      <c r="J127" s="9"/>
      <c r="K127" s="3">
        <f>IF(I127&gt;0,A127*C127*F127*I127,IF(F127&gt;0,A127*C127*F127,A127*C127))</f>
        <v>0</v>
      </c>
      <c r="L127" s="3">
        <f>K127-O127</f>
        <v>0</v>
      </c>
      <c r="M127" s="3">
        <f>ROUNDDOWN(L127/2,0)</f>
        <v>0</v>
      </c>
      <c r="N127" s="3">
        <f>L127-M127</f>
        <v>0</v>
      </c>
      <c r="O127" s="10">
        <v>0</v>
      </c>
      <c r="R127" s="363"/>
    </row>
    <row r="128" spans="1:18" ht="19.899999999999999" hidden="1" customHeight="1">
      <c r="A128" s="7" t="s">
        <v>9</v>
      </c>
      <c r="B128" s="348"/>
      <c r="C128" s="348"/>
      <c r="D128" s="348"/>
      <c r="E128" s="348"/>
      <c r="F128" s="348"/>
      <c r="G128" s="348"/>
      <c r="H128" s="348"/>
      <c r="I128" s="348"/>
      <c r="J128" s="627"/>
      <c r="K128" s="4"/>
      <c r="L128" s="4"/>
      <c r="M128" s="4"/>
      <c r="N128" s="4"/>
      <c r="O128" s="4"/>
      <c r="R128" s="362" t="str">
        <f>IF((K129-SUM(M129:O129))=0,"ＯＫ","エラー")</f>
        <v>ＯＫ</v>
      </c>
    </row>
    <row r="129" spans="1:18" ht="19.899999999999999" hidden="1" customHeight="1">
      <c r="A129" s="8"/>
      <c r="B129" s="5" t="s">
        <v>11</v>
      </c>
      <c r="C129" s="9"/>
      <c r="D129" s="9"/>
      <c r="E129" s="5" t="s">
        <v>11</v>
      </c>
      <c r="F129" s="9"/>
      <c r="G129" s="9"/>
      <c r="H129" s="5" t="s">
        <v>11</v>
      </c>
      <c r="I129" s="9"/>
      <c r="J129" s="9"/>
      <c r="K129" s="3">
        <f>IF(I129&gt;0,A129*C129*F129*I129,IF(F129&gt;0,A129*C129*F129,A129*C129))</f>
        <v>0</v>
      </c>
      <c r="L129" s="3">
        <f>K129-O129</f>
        <v>0</v>
      </c>
      <c r="M129" s="3">
        <f>ROUNDDOWN(L129/2,0)</f>
        <v>0</v>
      </c>
      <c r="N129" s="3">
        <f>L129-M129</f>
        <v>0</v>
      </c>
      <c r="O129" s="10">
        <v>0</v>
      </c>
      <c r="R129" s="363"/>
    </row>
    <row r="130" spans="1:18" ht="19.899999999999999" hidden="1" customHeight="1">
      <c r="A130" s="7" t="s">
        <v>9</v>
      </c>
      <c r="B130" s="348"/>
      <c r="C130" s="348"/>
      <c r="D130" s="348"/>
      <c r="E130" s="348"/>
      <c r="F130" s="348"/>
      <c r="G130" s="348"/>
      <c r="H130" s="348"/>
      <c r="I130" s="348"/>
      <c r="J130" s="627"/>
      <c r="K130" s="4"/>
      <c r="L130" s="4"/>
      <c r="M130" s="4"/>
      <c r="N130" s="4"/>
      <c r="O130" s="4"/>
      <c r="R130" s="362" t="str">
        <f>IF((K131-SUM(M131:O131))=0,"ＯＫ","エラー")</f>
        <v>ＯＫ</v>
      </c>
    </row>
    <row r="131" spans="1:18" ht="19.899999999999999" hidden="1" customHeight="1">
      <c r="A131" s="8"/>
      <c r="B131" s="5" t="s">
        <v>11</v>
      </c>
      <c r="C131" s="9"/>
      <c r="D131" s="9"/>
      <c r="E131" s="5" t="s">
        <v>11</v>
      </c>
      <c r="F131" s="9"/>
      <c r="G131" s="9"/>
      <c r="H131" s="5" t="s">
        <v>11</v>
      </c>
      <c r="I131" s="9"/>
      <c r="J131" s="9"/>
      <c r="K131" s="3">
        <f>IF(I131&gt;0,A131*C131*F131*I131,IF(F131&gt;0,A131*C131*F131,A131*C131))</f>
        <v>0</v>
      </c>
      <c r="L131" s="3">
        <f>K131-O131</f>
        <v>0</v>
      </c>
      <c r="M131" s="3">
        <f>ROUNDDOWN(L131/2,0)</f>
        <v>0</v>
      </c>
      <c r="N131" s="3">
        <f>L131-M131</f>
        <v>0</v>
      </c>
      <c r="O131" s="10">
        <v>0</v>
      </c>
      <c r="R131" s="363"/>
    </row>
    <row r="132" spans="1:18" ht="19.899999999999999" hidden="1" customHeight="1">
      <c r="A132" s="7" t="s">
        <v>9</v>
      </c>
      <c r="B132" s="348"/>
      <c r="C132" s="348"/>
      <c r="D132" s="348"/>
      <c r="E132" s="348"/>
      <c r="F132" s="348"/>
      <c r="G132" s="348"/>
      <c r="H132" s="348"/>
      <c r="I132" s="348"/>
      <c r="J132" s="627"/>
      <c r="K132" s="4"/>
      <c r="L132" s="4"/>
      <c r="M132" s="4"/>
      <c r="N132" s="4"/>
      <c r="O132" s="4"/>
      <c r="R132" s="362" t="str">
        <f>IF((K133-SUM(M133:O133))=0,"ＯＫ","エラー")</f>
        <v>ＯＫ</v>
      </c>
    </row>
    <row r="133" spans="1:18" ht="19.899999999999999" hidden="1" customHeight="1">
      <c r="A133" s="8"/>
      <c r="B133" s="5" t="s">
        <v>11</v>
      </c>
      <c r="C133" s="9"/>
      <c r="D133" s="9"/>
      <c r="E133" s="5" t="s">
        <v>11</v>
      </c>
      <c r="F133" s="9"/>
      <c r="G133" s="9"/>
      <c r="H133" s="5" t="s">
        <v>11</v>
      </c>
      <c r="I133" s="9"/>
      <c r="J133" s="9"/>
      <c r="K133" s="3">
        <f>IF(I133&gt;0,A133*C133*F133*I133,IF(F133&gt;0,A133*C133*F133,A133*C133))</f>
        <v>0</v>
      </c>
      <c r="L133" s="3">
        <f>K133-O133</f>
        <v>0</v>
      </c>
      <c r="M133" s="3">
        <f>ROUNDDOWN(L133/2,0)</f>
        <v>0</v>
      </c>
      <c r="N133" s="3">
        <f>L133-M133</f>
        <v>0</v>
      </c>
      <c r="O133" s="10">
        <v>0</v>
      </c>
      <c r="R133" s="363"/>
    </row>
    <row r="134" spans="1:18" ht="19.899999999999999" hidden="1" customHeight="1">
      <c r="A134" s="7" t="s">
        <v>9</v>
      </c>
      <c r="B134" s="348"/>
      <c r="C134" s="348"/>
      <c r="D134" s="348"/>
      <c r="E134" s="348"/>
      <c r="F134" s="348"/>
      <c r="G134" s="348"/>
      <c r="H134" s="348"/>
      <c r="I134" s="348"/>
      <c r="J134" s="627"/>
      <c r="K134" s="4"/>
      <c r="L134" s="4"/>
      <c r="M134" s="4"/>
      <c r="N134" s="4"/>
      <c r="O134" s="4"/>
      <c r="R134" s="362" t="str">
        <f>IF((K135-SUM(M135:O135))=0,"ＯＫ","エラー")</f>
        <v>ＯＫ</v>
      </c>
    </row>
    <row r="135" spans="1:18" ht="19.899999999999999" hidden="1" customHeight="1">
      <c r="A135" s="8"/>
      <c r="B135" s="5" t="s">
        <v>11</v>
      </c>
      <c r="C135" s="9"/>
      <c r="D135" s="9"/>
      <c r="E135" s="5" t="s">
        <v>11</v>
      </c>
      <c r="F135" s="9"/>
      <c r="G135" s="9"/>
      <c r="H135" s="5" t="s">
        <v>11</v>
      </c>
      <c r="I135" s="9"/>
      <c r="J135" s="9"/>
      <c r="K135" s="3">
        <f>IF(I135&gt;0,A135*C135*F135*I135,IF(F135&gt;0,A135*C135*F135,A135*C135))</f>
        <v>0</v>
      </c>
      <c r="L135" s="3">
        <f>K135-O135</f>
        <v>0</v>
      </c>
      <c r="M135" s="3">
        <f>ROUNDDOWN(L135/2,0)</f>
        <v>0</v>
      </c>
      <c r="N135" s="3">
        <f>L135-M135</f>
        <v>0</v>
      </c>
      <c r="O135" s="10">
        <v>0</v>
      </c>
      <c r="R135" s="363"/>
    </row>
    <row r="136" spans="1:18" ht="19.899999999999999" hidden="1" customHeight="1">
      <c r="A136" s="7" t="s">
        <v>9</v>
      </c>
      <c r="B136" s="348"/>
      <c r="C136" s="348"/>
      <c r="D136" s="348"/>
      <c r="E136" s="348"/>
      <c r="F136" s="348"/>
      <c r="G136" s="348"/>
      <c r="H136" s="348"/>
      <c r="I136" s="348"/>
      <c r="J136" s="627"/>
      <c r="K136" s="4"/>
      <c r="L136" s="4"/>
      <c r="M136" s="4"/>
      <c r="N136" s="4"/>
      <c r="O136" s="4"/>
      <c r="R136" s="362" t="str">
        <f>IF((K137-SUM(M137:O137))=0,"ＯＫ","エラー")</f>
        <v>ＯＫ</v>
      </c>
    </row>
    <row r="137" spans="1:18" ht="19.899999999999999" hidden="1" customHeight="1">
      <c r="A137" s="8"/>
      <c r="B137" s="5" t="s">
        <v>11</v>
      </c>
      <c r="C137" s="9"/>
      <c r="D137" s="9"/>
      <c r="E137" s="5" t="s">
        <v>11</v>
      </c>
      <c r="F137" s="9"/>
      <c r="G137" s="9"/>
      <c r="H137" s="5" t="s">
        <v>11</v>
      </c>
      <c r="I137" s="9"/>
      <c r="J137" s="9"/>
      <c r="K137" s="3">
        <f>IF(I137&gt;0,A137*C137*F137*I137,IF(F137&gt;0,A137*C137*F137,A137*C137))</f>
        <v>0</v>
      </c>
      <c r="L137" s="3">
        <f>K137-O137</f>
        <v>0</v>
      </c>
      <c r="M137" s="3">
        <f>ROUNDDOWN(L137/2,0)</f>
        <v>0</v>
      </c>
      <c r="N137" s="3">
        <f>L137-M137</f>
        <v>0</v>
      </c>
      <c r="O137" s="10">
        <v>0</v>
      </c>
      <c r="R137" s="363"/>
    </row>
    <row r="138" spans="1:18" ht="19.899999999999999" hidden="1" customHeight="1">
      <c r="A138" s="7" t="s">
        <v>9</v>
      </c>
      <c r="B138" s="348"/>
      <c r="C138" s="348"/>
      <c r="D138" s="348"/>
      <c r="E138" s="348"/>
      <c r="F138" s="348"/>
      <c r="G138" s="348"/>
      <c r="H138" s="348"/>
      <c r="I138" s="348"/>
      <c r="J138" s="627"/>
      <c r="K138" s="4"/>
      <c r="L138" s="4"/>
      <c r="M138" s="4"/>
      <c r="N138" s="4"/>
      <c r="O138" s="4"/>
      <c r="R138" s="362" t="str">
        <f>IF((K139-SUM(M139:O139))=0,"ＯＫ","エラー")</f>
        <v>ＯＫ</v>
      </c>
    </row>
    <row r="139" spans="1:18" ht="19.899999999999999" hidden="1" customHeight="1">
      <c r="A139" s="8"/>
      <c r="B139" s="5" t="s">
        <v>11</v>
      </c>
      <c r="C139" s="9"/>
      <c r="D139" s="9"/>
      <c r="E139" s="5" t="s">
        <v>11</v>
      </c>
      <c r="F139" s="9"/>
      <c r="G139" s="9"/>
      <c r="H139" s="5" t="s">
        <v>11</v>
      </c>
      <c r="I139" s="9"/>
      <c r="J139" s="9"/>
      <c r="K139" s="3">
        <f>IF(I139&gt;0,A139*C139*F139*I139,IF(F139&gt;0,A139*C139*F139,A139*C139))</f>
        <v>0</v>
      </c>
      <c r="L139" s="3">
        <f>K139-O139</f>
        <v>0</v>
      </c>
      <c r="M139" s="3">
        <f>ROUNDDOWN(L139/2,0)</f>
        <v>0</v>
      </c>
      <c r="N139" s="3">
        <f>L139-M139</f>
        <v>0</v>
      </c>
      <c r="O139" s="10"/>
      <c r="R139" s="363"/>
    </row>
    <row r="140" spans="1:18" ht="19.899999999999999" customHeight="1">
      <c r="A140" s="330" t="s">
        <v>33</v>
      </c>
      <c r="B140" s="357"/>
      <c r="C140" s="357"/>
      <c r="D140" s="357"/>
      <c r="E140" s="357"/>
      <c r="F140" s="357"/>
      <c r="G140" s="357"/>
      <c r="H140" s="357"/>
      <c r="I140" s="357"/>
      <c r="J140" s="358"/>
      <c r="K140" s="11">
        <f>SUM(K110:K139)</f>
        <v>2600000</v>
      </c>
      <c r="L140" s="11">
        <f t="shared" ref="L140:O140" si="3">SUM(L110:L139)</f>
        <v>2600000</v>
      </c>
      <c r="M140" s="11">
        <f t="shared" si="3"/>
        <v>1300000</v>
      </c>
      <c r="N140" s="11">
        <f t="shared" si="3"/>
        <v>1300000</v>
      </c>
      <c r="O140" s="11">
        <f t="shared" si="3"/>
        <v>0</v>
      </c>
      <c r="Q140" s="259"/>
      <c r="R140" s="49" t="str">
        <f>IF(L140&gt;20000000,"補助上限額オーバー！","ＯＫ")</f>
        <v>ＯＫ</v>
      </c>
    </row>
    <row r="141" spans="1:18" ht="19.899999999999999" customHeight="1"/>
    <row r="142" spans="1:18" ht="19.899999999999999" customHeight="1">
      <c r="A142" s="12" t="s">
        <v>38</v>
      </c>
    </row>
    <row r="143" spans="1:18" ht="19.899999999999999" customHeight="1">
      <c r="A143" s="351" t="s">
        <v>8</v>
      </c>
      <c r="B143" s="352"/>
      <c r="C143" s="352"/>
      <c r="D143" s="352"/>
      <c r="E143" s="352"/>
      <c r="F143" s="352"/>
      <c r="G143" s="352"/>
      <c r="H143" s="352"/>
      <c r="I143" s="352"/>
      <c r="J143" s="353"/>
      <c r="K143" s="321" t="s">
        <v>288</v>
      </c>
      <c r="L143" s="359" t="s">
        <v>13</v>
      </c>
      <c r="M143" s="359"/>
      <c r="N143" s="359"/>
      <c r="O143" s="146" t="s">
        <v>16</v>
      </c>
      <c r="Q143" s="364" t="s">
        <v>438</v>
      </c>
      <c r="R143" s="360" t="s">
        <v>99</v>
      </c>
    </row>
    <row r="144" spans="1:18" ht="19.899999999999999" customHeight="1">
      <c r="A144" s="354"/>
      <c r="B144" s="355"/>
      <c r="C144" s="355"/>
      <c r="D144" s="355"/>
      <c r="E144" s="355"/>
      <c r="F144" s="355"/>
      <c r="G144" s="355"/>
      <c r="H144" s="355"/>
      <c r="I144" s="355"/>
      <c r="J144" s="356"/>
      <c r="K144" s="323"/>
      <c r="L144" s="146" t="s">
        <v>17</v>
      </c>
      <c r="M144" s="146" t="s">
        <v>293</v>
      </c>
      <c r="N144" s="359" t="s">
        <v>15</v>
      </c>
      <c r="O144" s="359"/>
      <c r="Q144" s="365"/>
      <c r="R144" s="361"/>
    </row>
    <row r="145" spans="1:18" ht="19.899999999999999" customHeight="1">
      <c r="A145" s="7" t="s">
        <v>9</v>
      </c>
      <c r="B145" s="348"/>
      <c r="C145" s="348"/>
      <c r="D145" s="348"/>
      <c r="E145" s="348"/>
      <c r="F145" s="348"/>
      <c r="G145" s="348"/>
      <c r="H145" s="348"/>
      <c r="I145" s="348"/>
      <c r="J145" s="627"/>
      <c r="K145" s="4"/>
      <c r="L145" s="4"/>
      <c r="M145" s="4"/>
      <c r="N145" s="4"/>
      <c r="O145" s="4"/>
      <c r="Q145" s="273"/>
      <c r="R145" s="362" t="str">
        <f>IF((K146-SUM(M146:O146))=0,"ＯＫ","エラー")</f>
        <v>ＯＫ</v>
      </c>
    </row>
    <row r="146" spans="1:18" ht="19.899999999999999" customHeight="1">
      <c r="A146" s="8"/>
      <c r="B146" s="5" t="s">
        <v>11</v>
      </c>
      <c r="C146" s="9"/>
      <c r="D146" s="9"/>
      <c r="E146" s="5" t="s">
        <v>11</v>
      </c>
      <c r="F146" s="9"/>
      <c r="G146" s="9"/>
      <c r="H146" s="5" t="s">
        <v>11</v>
      </c>
      <c r="I146" s="9"/>
      <c r="J146" s="9"/>
      <c r="K146" s="3">
        <f>IF(I146&gt;0,A146*C146*F146*I146,IF(F146&gt;0,A146*C146*F146,A146*C146))</f>
        <v>0</v>
      </c>
      <c r="L146" s="3">
        <f>K146-O146</f>
        <v>0</v>
      </c>
      <c r="M146" s="3">
        <f>ROUNDDOWN(L146/2,0)</f>
        <v>0</v>
      </c>
      <c r="N146" s="3">
        <f>L146-M146</f>
        <v>0</v>
      </c>
      <c r="O146" s="10">
        <v>0</v>
      </c>
      <c r="Q146" s="258" t="str">
        <f>IF(K146&gt;=1000000,"証憑書類提出必要","")</f>
        <v/>
      </c>
      <c r="R146" s="363"/>
    </row>
    <row r="147" spans="1:18" ht="19.899999999999999" customHeight="1">
      <c r="A147" s="7" t="s">
        <v>9</v>
      </c>
      <c r="B147" s="348"/>
      <c r="C147" s="348"/>
      <c r="D147" s="348"/>
      <c r="E147" s="348"/>
      <c r="F147" s="348"/>
      <c r="G147" s="348"/>
      <c r="H147" s="348"/>
      <c r="I147" s="348"/>
      <c r="J147" s="627"/>
      <c r="K147" s="4"/>
      <c r="L147" s="4"/>
      <c r="M147" s="4"/>
      <c r="N147" s="4"/>
      <c r="O147" s="4"/>
      <c r="Q147" s="273"/>
      <c r="R147" s="362" t="str">
        <f>IF((K148-SUM(M148:O148))=0,"ＯＫ","エラー")</f>
        <v>ＯＫ</v>
      </c>
    </row>
    <row r="148" spans="1:18" ht="19.899999999999999" customHeight="1">
      <c r="A148" s="8"/>
      <c r="B148" s="5" t="s">
        <v>11</v>
      </c>
      <c r="C148" s="9"/>
      <c r="D148" s="9"/>
      <c r="E148" s="5" t="s">
        <v>11</v>
      </c>
      <c r="F148" s="9"/>
      <c r="G148" s="9"/>
      <c r="H148" s="5" t="s">
        <v>11</v>
      </c>
      <c r="I148" s="9"/>
      <c r="J148" s="9"/>
      <c r="K148" s="3">
        <f>IF(I148&gt;0,A148*C148*F148*I148,IF(F148&gt;0,A148*C148*F148,A148*C148))</f>
        <v>0</v>
      </c>
      <c r="L148" s="3">
        <f>K148-O148</f>
        <v>0</v>
      </c>
      <c r="M148" s="3">
        <f>ROUNDDOWN(L148/2,0)</f>
        <v>0</v>
      </c>
      <c r="N148" s="3">
        <f>L148-M148</f>
        <v>0</v>
      </c>
      <c r="O148" s="10">
        <v>0</v>
      </c>
      <c r="Q148" s="258" t="str">
        <f>IF(K148&gt;=1000000,"証憑書類提出必要","")</f>
        <v/>
      </c>
      <c r="R148" s="363"/>
    </row>
    <row r="149" spans="1:18" ht="19.899999999999999" customHeight="1">
      <c r="A149" s="7" t="s">
        <v>9</v>
      </c>
      <c r="B149" s="348"/>
      <c r="C149" s="348"/>
      <c r="D149" s="348"/>
      <c r="E149" s="348"/>
      <c r="F149" s="348"/>
      <c r="G149" s="348"/>
      <c r="H149" s="348"/>
      <c r="I149" s="348"/>
      <c r="J149" s="627"/>
      <c r="K149" s="4"/>
      <c r="L149" s="4"/>
      <c r="M149" s="4"/>
      <c r="N149" s="4"/>
      <c r="O149" s="4"/>
      <c r="Q149" s="273"/>
      <c r="R149" s="362" t="str">
        <f>IF((K150-SUM(M150:O150))=0,"ＯＫ","エラー")</f>
        <v>ＯＫ</v>
      </c>
    </row>
    <row r="150" spans="1:18" ht="19.899999999999999" customHeight="1">
      <c r="A150" s="8"/>
      <c r="B150" s="5" t="s">
        <v>11</v>
      </c>
      <c r="C150" s="9"/>
      <c r="D150" s="9"/>
      <c r="E150" s="5" t="s">
        <v>11</v>
      </c>
      <c r="F150" s="9"/>
      <c r="G150" s="9"/>
      <c r="H150" s="5" t="s">
        <v>11</v>
      </c>
      <c r="I150" s="9"/>
      <c r="J150" s="9"/>
      <c r="K150" s="3">
        <f>IF(I150&gt;0,A150*C150*F150*I150,IF(F150&gt;0,A150*C150*F150,A150*C150))</f>
        <v>0</v>
      </c>
      <c r="L150" s="3">
        <f>K150-O150</f>
        <v>0</v>
      </c>
      <c r="M150" s="3">
        <f>ROUNDDOWN(L150/2,0)</f>
        <v>0</v>
      </c>
      <c r="N150" s="3">
        <f>L150-M150</f>
        <v>0</v>
      </c>
      <c r="O150" s="10">
        <v>0</v>
      </c>
      <c r="Q150" s="258" t="str">
        <f>IF(K150&gt;=1000000,"証憑書類提出必要","")</f>
        <v/>
      </c>
      <c r="R150" s="363"/>
    </row>
    <row r="151" spans="1:18" ht="19.899999999999999" customHeight="1">
      <c r="A151" s="7" t="s">
        <v>9</v>
      </c>
      <c r="B151" s="348"/>
      <c r="C151" s="348"/>
      <c r="D151" s="348"/>
      <c r="E151" s="348"/>
      <c r="F151" s="348"/>
      <c r="G151" s="348"/>
      <c r="H151" s="348"/>
      <c r="I151" s="348"/>
      <c r="J151" s="627"/>
      <c r="K151" s="4"/>
      <c r="L151" s="4"/>
      <c r="M151" s="4"/>
      <c r="N151" s="4"/>
      <c r="O151" s="4"/>
      <c r="Q151" s="273"/>
      <c r="R151" s="362" t="str">
        <f>IF((K152-SUM(M152:O152))=0,"ＯＫ","エラー")</f>
        <v>ＯＫ</v>
      </c>
    </row>
    <row r="152" spans="1:18" ht="19.899999999999999" customHeight="1">
      <c r="A152" s="8"/>
      <c r="B152" s="5" t="s">
        <v>11</v>
      </c>
      <c r="C152" s="9"/>
      <c r="D152" s="9"/>
      <c r="E152" s="5" t="s">
        <v>11</v>
      </c>
      <c r="F152" s="9"/>
      <c r="G152" s="9"/>
      <c r="H152" s="5" t="s">
        <v>11</v>
      </c>
      <c r="I152" s="9"/>
      <c r="J152" s="9"/>
      <c r="K152" s="3">
        <f>IF(I152&gt;0,A152*C152*F152*I152,IF(F152&gt;0,A152*C152*F152,A152*C152))</f>
        <v>0</v>
      </c>
      <c r="L152" s="3">
        <f>K152-O152</f>
        <v>0</v>
      </c>
      <c r="M152" s="3">
        <f>ROUNDDOWN(L152/2,0)</f>
        <v>0</v>
      </c>
      <c r="N152" s="3">
        <f>L152-M152</f>
        <v>0</v>
      </c>
      <c r="O152" s="10">
        <v>0</v>
      </c>
      <c r="Q152" s="258" t="str">
        <f>IF(K152&gt;=1000000,"証憑書類提出必要","")</f>
        <v/>
      </c>
      <c r="R152" s="363"/>
    </row>
    <row r="153" spans="1:18" ht="19.899999999999999" customHeight="1">
      <c r="A153" s="7" t="s">
        <v>9</v>
      </c>
      <c r="B153" s="348"/>
      <c r="C153" s="348"/>
      <c r="D153" s="348"/>
      <c r="E153" s="348"/>
      <c r="F153" s="348"/>
      <c r="G153" s="348"/>
      <c r="H153" s="348"/>
      <c r="I153" s="348"/>
      <c r="J153" s="627"/>
      <c r="K153" s="4"/>
      <c r="L153" s="4"/>
      <c r="M153" s="4"/>
      <c r="N153" s="4"/>
      <c r="O153" s="4"/>
      <c r="Q153" s="273"/>
      <c r="R153" s="362" t="str">
        <f>IF((K154-SUM(M154:O154))=0,"ＯＫ","エラー")</f>
        <v>ＯＫ</v>
      </c>
    </row>
    <row r="154" spans="1:18" ht="19.899999999999999" customHeight="1">
      <c r="A154" s="8"/>
      <c r="B154" s="5" t="s">
        <v>11</v>
      </c>
      <c r="C154" s="9"/>
      <c r="D154" s="9"/>
      <c r="E154" s="5" t="s">
        <v>11</v>
      </c>
      <c r="F154" s="9"/>
      <c r="G154" s="9"/>
      <c r="H154" s="5" t="s">
        <v>11</v>
      </c>
      <c r="I154" s="9"/>
      <c r="J154" s="9"/>
      <c r="K154" s="3">
        <f>IF(I154&gt;0,A154*C154*F154*I154,IF(F154&gt;0,A154*C154*F154,A154*C154))</f>
        <v>0</v>
      </c>
      <c r="L154" s="3">
        <f>K154-O154</f>
        <v>0</v>
      </c>
      <c r="M154" s="3">
        <f>ROUNDDOWN(L154/2,0)</f>
        <v>0</v>
      </c>
      <c r="N154" s="3">
        <f>L154-M154</f>
        <v>0</v>
      </c>
      <c r="O154" s="10">
        <v>0</v>
      </c>
      <c r="Q154" s="258" t="str">
        <f>IF(K154&gt;=1000000,"証憑書類提出必要","")</f>
        <v/>
      </c>
      <c r="R154" s="363"/>
    </row>
    <row r="155" spans="1:18" ht="19.899999999999999" customHeight="1">
      <c r="A155" s="330" t="s">
        <v>33</v>
      </c>
      <c r="B155" s="357"/>
      <c r="C155" s="357"/>
      <c r="D155" s="357"/>
      <c r="E155" s="357"/>
      <c r="F155" s="357"/>
      <c r="G155" s="357"/>
      <c r="H155" s="357"/>
      <c r="I155" s="357"/>
      <c r="J155" s="358"/>
      <c r="K155" s="11">
        <f>SUM(K145:K154)</f>
        <v>0</v>
      </c>
      <c r="L155" s="11">
        <f>SUM(L145:L154)</f>
        <v>0</v>
      </c>
      <c r="M155" s="11">
        <f>SUM(M145:M154)</f>
        <v>0</v>
      </c>
      <c r="N155" s="11">
        <f>SUM(N145:N154)</f>
        <v>0</v>
      </c>
      <c r="O155" s="11">
        <f>SUM(O145:O154)</f>
        <v>0</v>
      </c>
    </row>
    <row r="156" spans="1:18" ht="19.899999999999999" customHeight="1"/>
    <row r="157" spans="1:18" ht="19.899999999999999" customHeight="1"/>
    <row r="158" spans="1:18" ht="19.899999999999999" customHeight="1"/>
    <row r="159" spans="1:18" ht="19.899999999999999" customHeight="1"/>
    <row r="160" spans="1:18"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165">
    <mergeCell ref="A3:J4"/>
    <mergeCell ref="K3:K4"/>
    <mergeCell ref="L3:N3"/>
    <mergeCell ref="R3:R4"/>
    <mergeCell ref="N4:O4"/>
    <mergeCell ref="B5:J5"/>
    <mergeCell ref="R5:R6"/>
    <mergeCell ref="B13:J13"/>
    <mergeCell ref="R13:R14"/>
    <mergeCell ref="Q3:Q4"/>
    <mergeCell ref="B15:J15"/>
    <mergeCell ref="R15:R16"/>
    <mergeCell ref="B17:J17"/>
    <mergeCell ref="R17:R18"/>
    <mergeCell ref="B7:J7"/>
    <mergeCell ref="R7:R8"/>
    <mergeCell ref="B9:J9"/>
    <mergeCell ref="R9:R10"/>
    <mergeCell ref="B11:J11"/>
    <mergeCell ref="R11:R12"/>
    <mergeCell ref="B25:J25"/>
    <mergeCell ref="R25:R26"/>
    <mergeCell ref="B27:J27"/>
    <mergeCell ref="R27:R28"/>
    <mergeCell ref="B29:J29"/>
    <mergeCell ref="R29:R30"/>
    <mergeCell ref="B19:J19"/>
    <mergeCell ref="R19:R20"/>
    <mergeCell ref="B21:J21"/>
    <mergeCell ref="R21:R22"/>
    <mergeCell ref="B23:J23"/>
    <mergeCell ref="R23:R24"/>
    <mergeCell ref="B31:J31"/>
    <mergeCell ref="R31:R32"/>
    <mergeCell ref="B33:J33"/>
    <mergeCell ref="R33:R34"/>
    <mergeCell ref="A35:J35"/>
    <mergeCell ref="A38:J39"/>
    <mergeCell ref="K38:K39"/>
    <mergeCell ref="L38:N38"/>
    <mergeCell ref="R38:R39"/>
    <mergeCell ref="N39:O39"/>
    <mergeCell ref="Q38:Q39"/>
    <mergeCell ref="B46:J46"/>
    <mergeCell ref="R46:R47"/>
    <mergeCell ref="B48:J48"/>
    <mergeCell ref="R48:R49"/>
    <mergeCell ref="B50:J50"/>
    <mergeCell ref="R50:R51"/>
    <mergeCell ref="B40:J40"/>
    <mergeCell ref="R40:R41"/>
    <mergeCell ref="B42:J42"/>
    <mergeCell ref="R42:R43"/>
    <mergeCell ref="B44:J44"/>
    <mergeCell ref="R44:R45"/>
    <mergeCell ref="B58:J58"/>
    <mergeCell ref="R58:R59"/>
    <mergeCell ref="B60:J60"/>
    <mergeCell ref="R60:R61"/>
    <mergeCell ref="B62:J62"/>
    <mergeCell ref="R62:R63"/>
    <mergeCell ref="B52:J52"/>
    <mergeCell ref="R52:R53"/>
    <mergeCell ref="B54:J54"/>
    <mergeCell ref="R54:R55"/>
    <mergeCell ref="B56:J56"/>
    <mergeCell ref="R56:R57"/>
    <mergeCell ref="A70:J70"/>
    <mergeCell ref="A73:J74"/>
    <mergeCell ref="K73:K74"/>
    <mergeCell ref="L73:N73"/>
    <mergeCell ref="R73:R74"/>
    <mergeCell ref="N74:O74"/>
    <mergeCell ref="B64:J64"/>
    <mergeCell ref="R64:R65"/>
    <mergeCell ref="B66:J66"/>
    <mergeCell ref="R66:R67"/>
    <mergeCell ref="B68:J68"/>
    <mergeCell ref="R68:R69"/>
    <mergeCell ref="Q73:Q74"/>
    <mergeCell ref="B81:J81"/>
    <mergeCell ref="R81:R82"/>
    <mergeCell ref="B83:J83"/>
    <mergeCell ref="R83:R84"/>
    <mergeCell ref="B85:J85"/>
    <mergeCell ref="R85:R86"/>
    <mergeCell ref="B75:J75"/>
    <mergeCell ref="R75:R76"/>
    <mergeCell ref="B77:J77"/>
    <mergeCell ref="R77:R78"/>
    <mergeCell ref="B79:J79"/>
    <mergeCell ref="R79:R80"/>
    <mergeCell ref="B93:J93"/>
    <mergeCell ref="R93:R94"/>
    <mergeCell ref="B95:J95"/>
    <mergeCell ref="R95:R96"/>
    <mergeCell ref="B97:J97"/>
    <mergeCell ref="R97:R98"/>
    <mergeCell ref="B87:J87"/>
    <mergeCell ref="R87:R88"/>
    <mergeCell ref="B89:J89"/>
    <mergeCell ref="R89:R90"/>
    <mergeCell ref="B91:J91"/>
    <mergeCell ref="R91:R92"/>
    <mergeCell ref="A105:J105"/>
    <mergeCell ref="A108:J109"/>
    <mergeCell ref="K108:K109"/>
    <mergeCell ref="L108:N108"/>
    <mergeCell ref="R108:R109"/>
    <mergeCell ref="N109:O109"/>
    <mergeCell ref="B99:J99"/>
    <mergeCell ref="R99:R100"/>
    <mergeCell ref="B101:J101"/>
    <mergeCell ref="R101:R102"/>
    <mergeCell ref="B103:J103"/>
    <mergeCell ref="R103:R104"/>
    <mergeCell ref="Q108:Q109"/>
    <mergeCell ref="B116:J116"/>
    <mergeCell ref="R116:R117"/>
    <mergeCell ref="B118:J118"/>
    <mergeCell ref="R118:R119"/>
    <mergeCell ref="B120:J120"/>
    <mergeCell ref="R120:R121"/>
    <mergeCell ref="B110:J110"/>
    <mergeCell ref="R110:R111"/>
    <mergeCell ref="B112:J112"/>
    <mergeCell ref="R112:R113"/>
    <mergeCell ref="B114:J114"/>
    <mergeCell ref="R114:R115"/>
    <mergeCell ref="B128:J128"/>
    <mergeCell ref="R128:R129"/>
    <mergeCell ref="B130:J130"/>
    <mergeCell ref="R130:R131"/>
    <mergeCell ref="B132:J132"/>
    <mergeCell ref="R132:R133"/>
    <mergeCell ref="B122:J122"/>
    <mergeCell ref="R122:R123"/>
    <mergeCell ref="B124:J124"/>
    <mergeCell ref="R124:R125"/>
    <mergeCell ref="B126:J126"/>
    <mergeCell ref="R126:R127"/>
    <mergeCell ref="A140:J140"/>
    <mergeCell ref="A143:J144"/>
    <mergeCell ref="K143:K144"/>
    <mergeCell ref="L143:N143"/>
    <mergeCell ref="R143:R144"/>
    <mergeCell ref="N144:O144"/>
    <mergeCell ref="B134:J134"/>
    <mergeCell ref="R134:R135"/>
    <mergeCell ref="B136:J136"/>
    <mergeCell ref="R136:R137"/>
    <mergeCell ref="B138:J138"/>
    <mergeCell ref="R138:R139"/>
    <mergeCell ref="Q143:Q144"/>
    <mergeCell ref="B151:J151"/>
    <mergeCell ref="R151:R152"/>
    <mergeCell ref="B153:J153"/>
    <mergeCell ref="R153:R154"/>
    <mergeCell ref="A155:J155"/>
    <mergeCell ref="B145:J145"/>
    <mergeCell ref="R145:R146"/>
    <mergeCell ref="B147:J147"/>
    <mergeCell ref="R147:R148"/>
    <mergeCell ref="B149:J149"/>
    <mergeCell ref="R149:R150"/>
  </mergeCells>
  <phoneticPr fontId="6"/>
  <conditionalFormatting sqref="R35">
    <cfRule type="cellIs" dxfId="4" priority="4" operator="equal">
      <formula>"補助上限額オーバー！"</formula>
    </cfRule>
  </conditionalFormatting>
  <conditionalFormatting sqref="R70">
    <cfRule type="cellIs" dxfId="3" priority="3" operator="equal">
      <formula>"補助上限額オーバー！"</formula>
    </cfRule>
  </conditionalFormatting>
  <conditionalFormatting sqref="R105">
    <cfRule type="cellIs" dxfId="2" priority="2" operator="equal">
      <formula>"補助上限額オーバー！"</formula>
    </cfRule>
  </conditionalFormatting>
  <conditionalFormatting sqref="R140">
    <cfRule type="cellIs" dxfId="1" priority="1" operator="equal">
      <formula>"補助上限額オーバー！"</formula>
    </cfRule>
  </conditionalFormatting>
  <dataValidations count="2">
    <dataValidation operator="greaterThanOrEqual" allowBlank="1" showInputMessage="1" showErrorMessage="1" error="整数を入力してください。" sqref="D154 D6 D8 D10 D12 D14 D16 D18 D20 D22 D24 D26 D28 D30 D32 D34 D41 D43 D45 D47 D49 D51 D53 D55 D57 D59 D61 D63 D65 D67 D69 D76 D78 D80 D82 D84 D86 D88 D90 D92 D94 D96 D98 D100 D102 D104 D111 D113 D115 D117 D119 D121 D123 D125 D127 D129 D131 D133 D135 D137 D139 D146 D148 D150 D152 B149:I149 B147:I147 B145:I145 B138:I138 B136:I136 B134:I134 B132:I132 B130:I130 B128:I128 B126:I126 B124:I124 B122:I122 B120:I120 B118:I118 B116:I116 B114:I114 B112:I112 B110:I110 B103:I103 B99:I99 B97:I97 B95:I95 B93:I93 B91:I91 B89:I89 B87:I87 B85:I85 B83:I83 B81:I81 B79:I79 B77:I77 B75:I75 B101:I101 B68:I68 B66:I66 B64:I64 B62:I62 B60:I60 B58:I58 B56:I56 B54:I54 B52:I52 B50:I50 B48:I48 B46:I46 B44:I44 B42:I42 B40:I40 B33:I33 B31:I31 B29:I29 B27:I27 B25:I25 B23:I23 B21:I21 B19:I19 B17:I17 B15:I15 B13:I13 B11:I11 B9:I9 B7:I7 B5:I5 J150 G152 G154 G6 G8 G10 G12 G14 G16 G18 G20 G22 G24 G26 G28 G30 G32 G34 G41 G43 G45 G47 G49 G51 G53 G55 G57 G59 G61 G63 G65 G67 G69 G76 G78 G80 G82 G84 G86 G88 G90 G92 G94 G96 G98 G100 G102 G104 G111 G113 G115 G117 G119 G121 G123 G125 G127 G129 G131 G133 G135 G137 G139 G146 G148 G150 B151:I151 J152 J154 J6 J8 J10 J12 J14 J16 J18 J20 J22 J24 J26 J28 J30 J32 J34 J41 J43 J45 J47 J49 J51 J53 J55 J57 J59 J61 J63 J65 J67 J69 J76 J78 J80 J82 J84 J86 J88 J90 J92 J94 J96 J98 J100 J102 J104 J111 J113 J115 J117 J119 J121 J123 J125 J127 J129 J131 J133 J135 J137 J139 J146 J148 B153:I153" xr:uid="{32FBC93C-DE83-448F-A256-2B8FDD965D02}"/>
    <dataValidation type="whole" operator="greaterThanOrEqual" allowBlank="1" showInputMessage="1" showErrorMessage="1" error="整数を入力してください。" sqref="O150 F8 I8 O6 A6 C8 A150 I10 O8 A8 C10 F10 C152 F12 I12 O10 A10 C12 O129 O12 A12 C14 F14 I152 I14 F16 I16 O14 A14 C16 O152 I18 O16 A16 C18 F18 A152 F20 I20 O18 A18 C20 C154 A20 C22 F152 I22 O20 F22 F24 I129 O22 A22 C24 I24 I26 O24 A24 C26 F26 A154 F28 I28 O26 A26 C28 C133 O28 A28 C30 F154 I30 F30 F32 I154 O30 A30 C32 I32 I34 O32 A32 C34 F34 O154 A34 C41 F129 I41 O34 F41 F146 I43 O41 A41 C43 F43 I146 O43 A43 C45 F45 I45 F47 I47 O45 A45 C47 O146 O47 A47 C49 F49 I49 A146 F51 I51 O49 A49 C51 C148 I53 O51 A51 C53 F53 C131 F55 I55 O53 A53 C55 O148 A55 C57 F57 I57 O55 A148 F59 I59 O57 A57 C59 C150 I61 O59 A59 C61 F148 F61 F63 I148 O61 A61 C63 I63 O63 A63 C65 F65 I65 A129 F150 I67 O65 A65 C67 F67 I150 O67 A67 C69 F69 I69 A69 C76 F76 I76 O69 O135 F78 I78 O76 A76 C78 A135 I80 O78 A78 C80 F80 C137 F131 I82 O80 A80 C82 F82 O82 A82 C84 F84 I137 I84 F86 I86 O84 A84 C86 O137 I88 O86 A86 C88 F88 A137 F90 I90 O88 A88 C90 C139 A90 C92 F137 I92 O90 F92 F94 I94 O92 A92 C94 A131 I96 O94 A94 C96 F96 A139 F98 I98 O96 A96 C98 C146 O98 A98 C100 F139 I100 F100 F102 I139 O100 A100 C102 I102 I104 O102 A102 C104 F104 O139 A104 C111 F111 I135 O104 I111 F135 I113 O111 A111 C113 F113 I131 O113 A113 C115 F115 I115 F117 I133 O115 A115 C117 I117 O117 A117 C119 F133 I119 F119 F121 I121 O119 A119 C121 C135 I123 O121 A121 C123 F123 A133 F125 I125 O123 A123 C125 O133 A125 C127 F127 I127 O125 O131 C6 F6 O127 A127 C129 I6" xr:uid="{4003D294-6B58-492C-A792-6A4D54D90FE8}">
      <formula1>0</formula1>
    </dataValidation>
  </dataValidations>
  <printOptions horizontalCentered="1"/>
  <pageMargins left="0.31496062992125984" right="0.31496062992125984" top="0.74803149606299213" bottom="0.74803149606299213" header="0.31496062992125984" footer="0.31496062992125984"/>
  <pageSetup paperSize="9" scale="95" orientation="portrait" r:id="rId1"/>
  <rowBreaks count="4" manualBreakCount="4">
    <brk id="36" max="14" man="1"/>
    <brk id="71" max="14" man="1"/>
    <brk id="106" max="14" man="1"/>
    <brk id="141" max="1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B8C0BA-60B5-464B-9592-F87DDA8A7FC0}">
          <x14:formula1>
            <xm:f>リスト!$A$3:$A$13</xm:f>
          </x14:formula1>
          <xm:sqref>A5 A153 A151 A149 A147 A145 A138 A136 A134 A132 A130 A128 A126 A124 A122 A120 A118 A116 A114 A112 A110 A103 A101 A99 A97 A95 A93 A91 A89 A87 A85 A83 A81 A79 A77 A75 A68 A66 A64 A62 A60 A58 A56 A54 A52 A50 A48 A46 A44 A42 A40 A33 A31 A29 A27 A25 A23 A21 A19 A17 A15 A13 A11 A9 A7</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1F4EC-1F65-4119-B884-52CF2281E794}">
  <sheetPr>
    <tabColor theme="8" tint="0.59999389629810485"/>
  </sheetPr>
  <dimension ref="A1:S320"/>
  <sheetViews>
    <sheetView showGridLines="0" view="pageBreakPreview" zoomScaleNormal="100" zoomScaleSheetLayoutView="100" workbookViewId="0">
      <selection activeCell="R1" sqref="R1:R1048576"/>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7" width="1.625" style="2" customWidth="1"/>
    <col min="18" max="19" width="18.625" style="2" customWidth="1"/>
    <col min="20" max="16384" width="8.75" style="2"/>
  </cols>
  <sheetData>
    <row r="1" spans="1:19" ht="19.899999999999999" customHeight="1">
      <c r="A1" s="2" t="s">
        <v>292</v>
      </c>
    </row>
    <row r="2" spans="1:19" ht="19.899999999999999" customHeight="1">
      <c r="A2" s="12" t="s">
        <v>97</v>
      </c>
    </row>
    <row r="3" spans="1:19" ht="19.899999999999999" customHeight="1">
      <c r="A3" s="351" t="s">
        <v>8</v>
      </c>
      <c r="B3" s="352"/>
      <c r="C3" s="352"/>
      <c r="D3" s="352"/>
      <c r="E3" s="352"/>
      <c r="F3" s="352"/>
      <c r="G3" s="352"/>
      <c r="H3" s="352"/>
      <c r="I3" s="352"/>
      <c r="J3" s="353"/>
      <c r="K3" s="321" t="s">
        <v>288</v>
      </c>
      <c r="L3" s="359" t="s">
        <v>13</v>
      </c>
      <c r="M3" s="359"/>
      <c r="N3" s="359"/>
      <c r="O3" s="146" t="s">
        <v>16</v>
      </c>
      <c r="P3" s="85"/>
      <c r="R3" s="364" t="s">
        <v>438</v>
      </c>
      <c r="S3" s="360" t="s">
        <v>99</v>
      </c>
    </row>
    <row r="4" spans="1:19" ht="19.899999999999999" customHeight="1">
      <c r="A4" s="354"/>
      <c r="B4" s="355"/>
      <c r="C4" s="355"/>
      <c r="D4" s="355"/>
      <c r="E4" s="355"/>
      <c r="F4" s="355"/>
      <c r="G4" s="355"/>
      <c r="H4" s="355"/>
      <c r="I4" s="355"/>
      <c r="J4" s="356"/>
      <c r="K4" s="323"/>
      <c r="L4" s="146" t="s">
        <v>17</v>
      </c>
      <c r="M4" s="146" t="s">
        <v>293</v>
      </c>
      <c r="N4" s="359" t="s">
        <v>15</v>
      </c>
      <c r="O4" s="359"/>
      <c r="P4" s="85"/>
      <c r="R4" s="365"/>
      <c r="S4" s="361"/>
    </row>
    <row r="5" spans="1:19" ht="19.899999999999999" customHeight="1">
      <c r="A5" s="7" t="s">
        <v>32</v>
      </c>
      <c r="B5" s="348" t="s">
        <v>419</v>
      </c>
      <c r="C5" s="349"/>
      <c r="D5" s="349"/>
      <c r="E5" s="349"/>
      <c r="F5" s="349"/>
      <c r="G5" s="349"/>
      <c r="H5" s="349"/>
      <c r="I5" s="349"/>
      <c r="J5" s="350"/>
      <c r="K5" s="4"/>
      <c r="L5" s="4"/>
      <c r="M5" s="4"/>
      <c r="N5" s="4"/>
      <c r="O5" s="4"/>
      <c r="P5" s="129"/>
      <c r="R5" s="257"/>
      <c r="S5" s="362" t="str">
        <f>IF((K6-SUM(M6:O6))=0,"ＯＫ","エラー")</f>
        <v>ＯＫ</v>
      </c>
    </row>
    <row r="6" spans="1:19" ht="19.899999999999999" customHeight="1">
      <c r="A6" s="8">
        <v>160000</v>
      </c>
      <c r="B6" s="5" t="s">
        <v>396</v>
      </c>
      <c r="C6" s="9">
        <v>1</v>
      </c>
      <c r="D6" s="9" t="s">
        <v>406</v>
      </c>
      <c r="E6" s="5" t="s">
        <v>11</v>
      </c>
      <c r="F6" s="9"/>
      <c r="G6" s="9"/>
      <c r="H6" s="5" t="s">
        <v>11</v>
      </c>
      <c r="I6" s="9"/>
      <c r="J6" s="9"/>
      <c r="K6" s="3">
        <f>IF(I6&gt;0,A6*C6*F6*I6,IF(F6&gt;0,A6*C6*F6,A6*C6))</f>
        <v>160000</v>
      </c>
      <c r="L6" s="3">
        <f>K6-O6</f>
        <v>160000</v>
      </c>
      <c r="M6" s="3">
        <f>ROUNDDOWN(L6/2,0)</f>
        <v>80000</v>
      </c>
      <c r="N6" s="3">
        <f>L6-M6</f>
        <v>80000</v>
      </c>
      <c r="O6" s="10">
        <v>0</v>
      </c>
      <c r="P6" s="128"/>
      <c r="R6" s="258" t="str">
        <f>IF(K6&gt;=1000000,"証憑書書類出必要","")</f>
        <v/>
      </c>
      <c r="S6" s="363"/>
    </row>
    <row r="7" spans="1:19" ht="19.899999999999999" customHeight="1">
      <c r="A7" s="7" t="s">
        <v>32</v>
      </c>
      <c r="B7" s="348" t="s">
        <v>420</v>
      </c>
      <c r="C7" s="349"/>
      <c r="D7" s="349"/>
      <c r="E7" s="349"/>
      <c r="F7" s="349"/>
      <c r="G7" s="349"/>
      <c r="H7" s="349"/>
      <c r="I7" s="349"/>
      <c r="J7" s="350"/>
      <c r="K7" s="4"/>
      <c r="L7" s="4"/>
      <c r="M7" s="4"/>
      <c r="N7" s="4"/>
      <c r="O7" s="4"/>
      <c r="P7" s="129"/>
      <c r="R7" s="257"/>
      <c r="S7" s="362" t="str">
        <f>IF((K8-SUM(M8:O8))=0,"ＯＫ","エラー")</f>
        <v>ＯＫ</v>
      </c>
    </row>
    <row r="8" spans="1:19" ht="19.899999999999999" customHeight="1">
      <c r="A8" s="8">
        <v>500000</v>
      </c>
      <c r="B8" s="5" t="s">
        <v>396</v>
      </c>
      <c r="C8" s="9">
        <v>1</v>
      </c>
      <c r="D8" s="9" t="s">
        <v>406</v>
      </c>
      <c r="E8" s="5" t="s">
        <v>11</v>
      </c>
      <c r="F8" s="9"/>
      <c r="G8" s="9"/>
      <c r="H8" s="5" t="s">
        <v>11</v>
      </c>
      <c r="I8" s="9"/>
      <c r="J8" s="9"/>
      <c r="K8" s="3">
        <f>IF(I8&gt;0,A8*C8*F8*I8,IF(F8&gt;0,A8*C8*F8,A8*C8))</f>
        <v>500000</v>
      </c>
      <c r="L8" s="3">
        <f>K8-O8</f>
        <v>500000</v>
      </c>
      <c r="M8" s="3">
        <f>ROUNDDOWN(L8/2,0)</f>
        <v>250000</v>
      </c>
      <c r="N8" s="3">
        <f>L8-M8</f>
        <v>250000</v>
      </c>
      <c r="O8" s="10">
        <v>0</v>
      </c>
      <c r="P8" s="128"/>
      <c r="R8" s="258" t="str">
        <f>IF(K8&gt;=1000000,"証憑書書類出必要","")</f>
        <v/>
      </c>
      <c r="S8" s="363"/>
    </row>
    <row r="9" spans="1:19" ht="19.899999999999999" hidden="1" customHeight="1">
      <c r="A9" s="7" t="s">
        <v>9</v>
      </c>
      <c r="B9" s="348"/>
      <c r="C9" s="349"/>
      <c r="D9" s="349"/>
      <c r="E9" s="349"/>
      <c r="F9" s="349"/>
      <c r="G9" s="349"/>
      <c r="H9" s="349"/>
      <c r="I9" s="349"/>
      <c r="J9" s="350"/>
      <c r="K9" s="4"/>
      <c r="L9" s="4"/>
      <c r="M9" s="4"/>
      <c r="N9" s="4"/>
      <c r="O9" s="4"/>
      <c r="P9" s="129"/>
      <c r="S9" s="362" t="str">
        <f>IF((K10-SUM(M10:O10))=0,"ＯＫ","エラー")</f>
        <v>ＯＫ</v>
      </c>
    </row>
    <row r="10" spans="1:19" ht="19.899999999999999" hidden="1"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P10" s="128"/>
      <c r="S10" s="363"/>
    </row>
    <row r="11" spans="1:19" ht="19.899999999999999" hidden="1" customHeight="1">
      <c r="A11" s="7" t="s">
        <v>9</v>
      </c>
      <c r="B11" s="348"/>
      <c r="C11" s="349"/>
      <c r="D11" s="349"/>
      <c r="E11" s="349"/>
      <c r="F11" s="349"/>
      <c r="G11" s="349"/>
      <c r="H11" s="349"/>
      <c r="I11" s="349"/>
      <c r="J11" s="350"/>
      <c r="K11" s="4"/>
      <c r="L11" s="4"/>
      <c r="M11" s="4"/>
      <c r="N11" s="4"/>
      <c r="O11" s="4"/>
      <c r="P11" s="129"/>
      <c r="S11" s="362" t="str">
        <f>IF((K12-SUM(M12:O12))=0,"ＯＫ","エラー")</f>
        <v>ＯＫ</v>
      </c>
    </row>
    <row r="12" spans="1:19" ht="19.899999999999999" hidden="1"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P12" s="128"/>
      <c r="S12" s="363"/>
    </row>
    <row r="13" spans="1:19" ht="19.899999999999999" hidden="1" customHeight="1">
      <c r="A13" s="7" t="s">
        <v>9</v>
      </c>
      <c r="B13" s="348"/>
      <c r="C13" s="349"/>
      <c r="D13" s="349"/>
      <c r="E13" s="349"/>
      <c r="F13" s="349"/>
      <c r="G13" s="349"/>
      <c r="H13" s="349"/>
      <c r="I13" s="349"/>
      <c r="J13" s="350"/>
      <c r="K13" s="4"/>
      <c r="L13" s="4"/>
      <c r="M13" s="4"/>
      <c r="N13" s="4"/>
      <c r="O13" s="4"/>
      <c r="P13" s="129"/>
      <c r="S13" s="362" t="str">
        <f>IF((K14-SUM(M14:O14))=0,"ＯＫ","エラー")</f>
        <v>ＯＫ</v>
      </c>
    </row>
    <row r="14" spans="1:19" ht="19.899999999999999" hidden="1"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P14" s="128"/>
      <c r="S14" s="363"/>
    </row>
    <row r="15" spans="1:19" ht="19.899999999999999" customHeight="1">
      <c r="A15" s="330" t="s">
        <v>33</v>
      </c>
      <c r="B15" s="357"/>
      <c r="C15" s="357"/>
      <c r="D15" s="357"/>
      <c r="E15" s="357"/>
      <c r="F15" s="357"/>
      <c r="G15" s="357"/>
      <c r="H15" s="357"/>
      <c r="I15" s="357"/>
      <c r="J15" s="358"/>
      <c r="K15" s="11">
        <f>SUM(K5:K14)</f>
        <v>660000</v>
      </c>
      <c r="L15" s="11">
        <f>SUM(L5:L14)</f>
        <v>660000</v>
      </c>
      <c r="M15" s="11">
        <f>SUM(M5:M14)</f>
        <v>330000</v>
      </c>
      <c r="N15" s="11">
        <f>SUM(N5:N14)</f>
        <v>330000</v>
      </c>
      <c r="O15" s="11">
        <f>SUM(O5:O14)</f>
        <v>0</v>
      </c>
      <c r="P15" s="87"/>
      <c r="S15" s="55"/>
    </row>
    <row r="16" spans="1:19" ht="19.899999999999999" customHeight="1"/>
    <row r="17" spans="1:19" ht="19.899999999999999" customHeight="1">
      <c r="A17" s="12" t="s">
        <v>98</v>
      </c>
    </row>
    <row r="18" spans="1:19" ht="19.899999999999999" customHeight="1">
      <c r="A18" s="351" t="s">
        <v>8</v>
      </c>
      <c r="B18" s="352"/>
      <c r="C18" s="352"/>
      <c r="D18" s="352"/>
      <c r="E18" s="352"/>
      <c r="F18" s="352"/>
      <c r="G18" s="352"/>
      <c r="H18" s="352"/>
      <c r="I18" s="352"/>
      <c r="J18" s="353"/>
      <c r="K18" s="321" t="s">
        <v>288</v>
      </c>
      <c r="L18" s="359" t="s">
        <v>13</v>
      </c>
      <c r="M18" s="359"/>
      <c r="N18" s="359"/>
      <c r="O18" s="146" t="s">
        <v>16</v>
      </c>
      <c r="P18" s="321" t="s">
        <v>158</v>
      </c>
      <c r="R18" s="364" t="s">
        <v>438</v>
      </c>
      <c r="S18" s="360" t="s">
        <v>99</v>
      </c>
    </row>
    <row r="19" spans="1:19" ht="19.899999999999999" customHeight="1">
      <c r="A19" s="354"/>
      <c r="B19" s="355"/>
      <c r="C19" s="355"/>
      <c r="D19" s="355"/>
      <c r="E19" s="355"/>
      <c r="F19" s="355"/>
      <c r="G19" s="355"/>
      <c r="H19" s="355"/>
      <c r="I19" s="355"/>
      <c r="J19" s="356"/>
      <c r="K19" s="323"/>
      <c r="L19" s="146" t="s">
        <v>17</v>
      </c>
      <c r="M19" s="146" t="s">
        <v>293</v>
      </c>
      <c r="N19" s="359" t="s">
        <v>15</v>
      </c>
      <c r="O19" s="359"/>
      <c r="P19" s="301"/>
      <c r="R19" s="365"/>
      <c r="S19" s="361"/>
    </row>
    <row r="20" spans="1:19" ht="19.899999999999999" customHeight="1">
      <c r="A20" s="7" t="s">
        <v>32</v>
      </c>
      <c r="B20" s="348" t="s">
        <v>393</v>
      </c>
      <c r="C20" s="349"/>
      <c r="D20" s="349"/>
      <c r="E20" s="349"/>
      <c r="F20" s="349"/>
      <c r="G20" s="349"/>
      <c r="H20" s="349"/>
      <c r="I20" s="349"/>
      <c r="J20" s="350"/>
      <c r="K20" s="4"/>
      <c r="L20" s="4"/>
      <c r="M20" s="4"/>
      <c r="N20" s="4"/>
      <c r="O20" s="4"/>
      <c r="P20" s="377" t="s">
        <v>424</v>
      </c>
      <c r="R20" s="257"/>
      <c r="S20" s="362" t="str">
        <f t="shared" ref="S20" si="0">IF((K21-SUM(M21:O21))=0,"ＯＫ","エラー")</f>
        <v>ＯＫ</v>
      </c>
    </row>
    <row r="21" spans="1:19" ht="19.899999999999999" customHeight="1">
      <c r="A21" s="8">
        <v>7000000</v>
      </c>
      <c r="B21" s="5" t="s">
        <v>396</v>
      </c>
      <c r="C21" s="9">
        <v>1</v>
      </c>
      <c r="D21" s="9" t="s">
        <v>406</v>
      </c>
      <c r="E21" s="5" t="s">
        <v>11</v>
      </c>
      <c r="F21" s="9"/>
      <c r="G21" s="9"/>
      <c r="H21" s="5" t="s">
        <v>11</v>
      </c>
      <c r="I21" s="9"/>
      <c r="J21" s="9"/>
      <c r="K21" s="3">
        <f>IF(I21&gt;0,A21*C21*F21*I21,IF(F21&gt;0,A21*C21*F21,A21*C21))</f>
        <v>7000000</v>
      </c>
      <c r="L21" s="3">
        <f>K21-O21</f>
        <v>7000000</v>
      </c>
      <c r="M21" s="3">
        <f>ROUNDDOWN(L21/2,0)</f>
        <v>3500000</v>
      </c>
      <c r="N21" s="3">
        <f>L21-M21</f>
        <v>3500000</v>
      </c>
      <c r="O21" s="10">
        <v>0</v>
      </c>
      <c r="P21" s="378"/>
      <c r="R21" s="258" t="str">
        <f>IF(K21&gt;=1000000,"証憑書書類出必要","")</f>
        <v>証憑書書類出必要</v>
      </c>
      <c r="S21" s="363"/>
    </row>
    <row r="22" spans="1:19" ht="19.899999999999999" customHeight="1">
      <c r="A22" s="7" t="s">
        <v>32</v>
      </c>
      <c r="B22" s="348" t="s">
        <v>421</v>
      </c>
      <c r="C22" s="349"/>
      <c r="D22" s="349"/>
      <c r="E22" s="349"/>
      <c r="F22" s="349"/>
      <c r="G22" s="349"/>
      <c r="H22" s="349"/>
      <c r="I22" s="349"/>
      <c r="J22" s="350"/>
      <c r="K22" s="4"/>
      <c r="L22" s="4"/>
      <c r="M22" s="4"/>
      <c r="N22" s="4"/>
      <c r="O22" s="4"/>
      <c r="P22" s="377" t="s">
        <v>424</v>
      </c>
      <c r="R22" s="257"/>
      <c r="S22" s="362" t="str">
        <f t="shared" ref="S22" si="1">IF((K23-SUM(M23:O23))=0,"ＯＫ","エラー")</f>
        <v>ＯＫ</v>
      </c>
    </row>
    <row r="23" spans="1:19" ht="19.899999999999999" customHeight="1">
      <c r="A23" s="8">
        <v>3500000</v>
      </c>
      <c r="B23" s="5" t="s">
        <v>396</v>
      </c>
      <c r="C23" s="9">
        <v>1</v>
      </c>
      <c r="D23" s="9" t="s">
        <v>406</v>
      </c>
      <c r="E23" s="5" t="s">
        <v>11</v>
      </c>
      <c r="F23" s="9"/>
      <c r="G23" s="9"/>
      <c r="H23" s="5" t="s">
        <v>11</v>
      </c>
      <c r="I23" s="9"/>
      <c r="J23" s="9"/>
      <c r="K23" s="3">
        <f>IF(I23&gt;0,A23*C23*F23*I23,IF(F23&gt;0,A23*C23*F23,A23*C23))</f>
        <v>3500000</v>
      </c>
      <c r="L23" s="3">
        <f>K23-O23</f>
        <v>3500000</v>
      </c>
      <c r="M23" s="3">
        <f>ROUNDDOWN(L23/2,0)</f>
        <v>1750000</v>
      </c>
      <c r="N23" s="3">
        <f>L23-M23</f>
        <v>1750000</v>
      </c>
      <c r="O23" s="10">
        <v>0</v>
      </c>
      <c r="P23" s="378"/>
      <c r="R23" s="258" t="str">
        <f>IF(K23&gt;=1000000,"証憑書書類出必要","")</f>
        <v>証憑書書類出必要</v>
      </c>
      <c r="S23" s="363"/>
    </row>
    <row r="24" spans="1:19" ht="19.899999999999999" customHeight="1">
      <c r="A24" s="7" t="s">
        <v>32</v>
      </c>
      <c r="B24" s="348" t="s">
        <v>422</v>
      </c>
      <c r="C24" s="349"/>
      <c r="D24" s="349"/>
      <c r="E24" s="349"/>
      <c r="F24" s="349"/>
      <c r="G24" s="349"/>
      <c r="H24" s="349"/>
      <c r="I24" s="349"/>
      <c r="J24" s="350"/>
      <c r="K24" s="4"/>
      <c r="L24" s="4"/>
      <c r="M24" s="4"/>
      <c r="N24" s="4"/>
      <c r="O24" s="4"/>
      <c r="P24" s="377" t="s">
        <v>425</v>
      </c>
      <c r="R24" s="257"/>
      <c r="S24" s="362" t="str">
        <f t="shared" ref="S24" si="2">IF((K25-SUM(M25:O25))=0,"ＯＫ","エラー")</f>
        <v>ＯＫ</v>
      </c>
    </row>
    <row r="25" spans="1:19" ht="19.899999999999999" customHeight="1">
      <c r="A25" s="8">
        <v>1500000</v>
      </c>
      <c r="B25" s="5" t="s">
        <v>396</v>
      </c>
      <c r="C25" s="9">
        <v>1</v>
      </c>
      <c r="D25" s="9" t="s">
        <v>406</v>
      </c>
      <c r="E25" s="5" t="s">
        <v>396</v>
      </c>
      <c r="F25" s="9"/>
      <c r="G25" s="9"/>
      <c r="H25" s="5" t="s">
        <v>11</v>
      </c>
      <c r="I25" s="9"/>
      <c r="J25" s="9"/>
      <c r="K25" s="3">
        <f>IF(I25&gt;0,A25*C25*F25*I25,IF(F25&gt;0,A25*C25*F25,A25*C25))</f>
        <v>1500000</v>
      </c>
      <c r="L25" s="3">
        <f>K25-O25</f>
        <v>1500000</v>
      </c>
      <c r="M25" s="3">
        <f>ROUNDDOWN(L25/2,0)</f>
        <v>750000</v>
      </c>
      <c r="N25" s="3">
        <f>L25-M25</f>
        <v>750000</v>
      </c>
      <c r="O25" s="10">
        <v>0</v>
      </c>
      <c r="P25" s="378"/>
      <c r="R25" s="258" t="str">
        <f>IF(K25&gt;=1000000,"証憑書書類出必要","")</f>
        <v>証憑書書類出必要</v>
      </c>
      <c r="S25" s="363"/>
    </row>
    <row r="26" spans="1:19" ht="19.899999999999999" customHeight="1">
      <c r="A26" s="7" t="s">
        <v>9</v>
      </c>
      <c r="B26" s="348"/>
      <c r="C26" s="349"/>
      <c r="D26" s="349"/>
      <c r="E26" s="349"/>
      <c r="F26" s="349"/>
      <c r="G26" s="349"/>
      <c r="H26" s="349"/>
      <c r="I26" s="349"/>
      <c r="J26" s="350"/>
      <c r="K26" s="4"/>
      <c r="L26" s="4"/>
      <c r="M26" s="4"/>
      <c r="N26" s="4"/>
      <c r="O26" s="4"/>
      <c r="P26" s="377"/>
      <c r="R26" s="13"/>
      <c r="S26" s="362" t="str">
        <f t="shared" ref="S26" si="3">IF((K27-SUM(M27:O27))=0,"ＯＫ","エラー")</f>
        <v>ＯＫ</v>
      </c>
    </row>
    <row r="27" spans="1:19" ht="19.899999999999999" customHeight="1">
      <c r="A27" s="8"/>
      <c r="B27" s="5" t="s">
        <v>11</v>
      </c>
      <c r="C27" s="9"/>
      <c r="D27" s="9"/>
      <c r="E27" s="5" t="s">
        <v>11</v>
      </c>
      <c r="F27" s="9"/>
      <c r="G27" s="9"/>
      <c r="H27" s="5" t="s">
        <v>11</v>
      </c>
      <c r="I27" s="9"/>
      <c r="J27" s="9"/>
      <c r="K27" s="3">
        <f>IF(I27&gt;0,A27*C27*F27*I27,IF(F27&gt;0,A27*C27*F27,A27*C27))</f>
        <v>0</v>
      </c>
      <c r="L27" s="3">
        <f>K27-O27</f>
        <v>0</v>
      </c>
      <c r="M27" s="3">
        <f>ROUNDDOWN(L27/2,0)</f>
        <v>0</v>
      </c>
      <c r="N27" s="3">
        <f>L27-M27</f>
        <v>0</v>
      </c>
      <c r="O27" s="10">
        <v>0</v>
      </c>
      <c r="P27" s="378"/>
      <c r="R27" s="258" t="str">
        <f>IF(K27&gt;=1000000,"証憑書書類出必要","")</f>
        <v/>
      </c>
      <c r="S27" s="363"/>
    </row>
    <row r="28" spans="1:19" ht="19.899999999999999" customHeight="1">
      <c r="A28" s="7" t="s">
        <v>9</v>
      </c>
      <c r="B28" s="348"/>
      <c r="C28" s="349"/>
      <c r="D28" s="349"/>
      <c r="E28" s="349"/>
      <c r="F28" s="349"/>
      <c r="G28" s="349"/>
      <c r="H28" s="349"/>
      <c r="I28" s="349"/>
      <c r="J28" s="350"/>
      <c r="K28" s="4"/>
      <c r="L28" s="4"/>
      <c r="M28" s="4"/>
      <c r="N28" s="4"/>
      <c r="O28" s="4"/>
      <c r="P28" s="377"/>
      <c r="R28" s="13"/>
      <c r="S28" s="362" t="str">
        <f t="shared" ref="S28" si="4">IF((K29-SUM(M29:O29))=0,"ＯＫ","エラー")</f>
        <v>ＯＫ</v>
      </c>
    </row>
    <row r="29" spans="1:19" ht="19.899999999999999" customHeight="1">
      <c r="A29" s="8"/>
      <c r="B29" s="5" t="s">
        <v>11</v>
      </c>
      <c r="C29" s="9"/>
      <c r="D29" s="9"/>
      <c r="E29" s="5" t="s">
        <v>11</v>
      </c>
      <c r="F29" s="9"/>
      <c r="G29" s="9"/>
      <c r="H29" s="5" t="s">
        <v>11</v>
      </c>
      <c r="I29" s="9"/>
      <c r="J29" s="9"/>
      <c r="K29" s="3">
        <f>IF(I29&gt;0,A29*C29*F29*I29,IF(F29&gt;0,A29*C29*F29,A29*C29))</f>
        <v>0</v>
      </c>
      <c r="L29" s="3">
        <f>K29-O29</f>
        <v>0</v>
      </c>
      <c r="M29" s="3">
        <f>ROUNDDOWN(L29/2,0)</f>
        <v>0</v>
      </c>
      <c r="N29" s="3">
        <f>L29-M29</f>
        <v>0</v>
      </c>
      <c r="O29" s="10">
        <v>0</v>
      </c>
      <c r="P29" s="378"/>
      <c r="R29" s="258" t="str">
        <f>IF(K29&gt;=1000000,"証憑書書類出必要","")</f>
        <v/>
      </c>
      <c r="S29" s="363"/>
    </row>
    <row r="30" spans="1:19" ht="19.899999999999999" customHeight="1">
      <c r="A30" s="330" t="s">
        <v>33</v>
      </c>
      <c r="B30" s="357"/>
      <c r="C30" s="357"/>
      <c r="D30" s="357"/>
      <c r="E30" s="357"/>
      <c r="F30" s="357"/>
      <c r="G30" s="357"/>
      <c r="H30" s="357"/>
      <c r="I30" s="357"/>
      <c r="J30" s="358"/>
      <c r="K30" s="11">
        <f>SUM(K20:K29)</f>
        <v>12000000</v>
      </c>
      <c r="L30" s="11">
        <f>SUM(L20:L29)</f>
        <v>12000000</v>
      </c>
      <c r="M30" s="11">
        <f>SUM(M20:M29)</f>
        <v>6000000</v>
      </c>
      <c r="N30" s="11">
        <f>SUM(N20:N29)</f>
        <v>6000000</v>
      </c>
      <c r="O30" s="11">
        <f>SUM(O20:O29)</f>
        <v>0</v>
      </c>
      <c r="P30" s="11"/>
    </row>
    <row r="31" spans="1:19" ht="19.899999999999999" customHeight="1" thickBot="1"/>
    <row r="32" spans="1:19" ht="19.899999999999999" customHeight="1" thickBot="1">
      <c r="A32" s="369" t="s">
        <v>112</v>
      </c>
      <c r="B32" s="370"/>
      <c r="C32" s="370"/>
      <c r="D32" s="370"/>
      <c r="E32" s="370"/>
      <c r="F32" s="370"/>
      <c r="G32" s="370"/>
      <c r="H32" s="370"/>
      <c r="I32" s="370"/>
      <c r="J32" s="371"/>
      <c r="K32" s="53">
        <f>K15+K30</f>
        <v>12660000</v>
      </c>
      <c r="L32" s="53">
        <f t="shared" ref="L32:O32" si="5">L15+L30</f>
        <v>12660000</v>
      </c>
      <c r="M32" s="53">
        <f t="shared" si="5"/>
        <v>6330000</v>
      </c>
      <c r="N32" s="53">
        <f t="shared" si="5"/>
        <v>6330000</v>
      </c>
      <c r="O32" s="54">
        <f t="shared" si="5"/>
        <v>0</v>
      </c>
      <c r="P32" s="86"/>
      <c r="S32" s="69" t="str">
        <f>IF(L32&gt;20000000,"補助上限額オーバー！","ＯＫ")</f>
        <v>ＯＫ</v>
      </c>
    </row>
    <row r="33" spans="1:12" ht="19.899999999999999" customHeight="1">
      <c r="A33" s="2" t="s">
        <v>159</v>
      </c>
    </row>
    <row r="34" spans="1:12" ht="19.899999999999999" customHeight="1"/>
    <row r="35" spans="1:12" ht="19.899999999999999" customHeight="1"/>
    <row r="36" spans="1:12" ht="19.899999999999999" customHeight="1">
      <c r="A36" s="2" t="s">
        <v>100</v>
      </c>
    </row>
    <row r="37" spans="1:12" ht="19.899999999999999" customHeight="1">
      <c r="A37" s="2" t="s">
        <v>127</v>
      </c>
    </row>
    <row r="38" spans="1:12" ht="19.899999999999999" customHeight="1">
      <c r="A38" s="2" t="s">
        <v>160</v>
      </c>
    </row>
    <row r="39" spans="1:12" ht="19.899999999999999" customHeight="1">
      <c r="A39" s="2" t="s">
        <v>114</v>
      </c>
    </row>
    <row r="40" spans="1:12" ht="19.899999999999999" customHeight="1"/>
    <row r="41" spans="1:12" ht="19.899999999999999" customHeight="1">
      <c r="A41" s="382" t="s">
        <v>101</v>
      </c>
      <c r="B41" s="383"/>
      <c r="C41" s="383"/>
      <c r="D41" s="383"/>
      <c r="E41" s="384"/>
      <c r="F41" s="629">
        <v>2500</v>
      </c>
      <c r="G41" s="630"/>
      <c r="H41" s="387"/>
      <c r="I41" s="387"/>
      <c r="J41" s="387"/>
      <c r="K41" s="388"/>
    </row>
    <row r="42" spans="1:12" ht="19.899999999999999" customHeight="1"/>
    <row r="43" spans="1:12" ht="19.899999999999999" customHeight="1">
      <c r="A43" s="2" t="s">
        <v>102</v>
      </c>
      <c r="B43" s="381" t="s">
        <v>377</v>
      </c>
      <c r="C43" s="381"/>
      <c r="D43" s="381"/>
      <c r="E43" s="381"/>
      <c r="F43" s="381"/>
      <c r="G43" s="381"/>
      <c r="H43" s="381"/>
      <c r="I43" s="381"/>
      <c r="J43" s="381"/>
      <c r="K43" s="381"/>
      <c r="L43" s="381"/>
    </row>
    <row r="44" spans="1:12" ht="19.899999999999999" customHeight="1">
      <c r="A44" s="382" t="s">
        <v>103</v>
      </c>
      <c r="B44" s="389"/>
      <c r="C44" s="389"/>
      <c r="D44" s="389"/>
      <c r="E44" s="389"/>
      <c r="F44" s="389"/>
      <c r="G44" s="389"/>
      <c r="H44" s="389"/>
      <c r="I44" s="389"/>
      <c r="J44" s="147"/>
      <c r="K44" s="145" t="s">
        <v>108</v>
      </c>
      <c r="L44" s="145" t="s">
        <v>109</v>
      </c>
    </row>
    <row r="45" spans="1:12" ht="19.899999999999999" customHeight="1">
      <c r="A45" s="374" t="s">
        <v>106</v>
      </c>
      <c r="B45" s="50"/>
      <c r="C45" s="50"/>
      <c r="D45" s="50"/>
      <c r="E45" s="50"/>
      <c r="F45" s="50"/>
      <c r="G45" s="50"/>
      <c r="H45" s="50"/>
      <c r="I45" s="50"/>
      <c r="J45" s="50"/>
      <c r="K45" s="628">
        <v>500</v>
      </c>
      <c r="L45" s="380"/>
    </row>
    <row r="46" spans="1:12" ht="19.899999999999999" customHeight="1">
      <c r="A46" s="375"/>
      <c r="B46" s="51"/>
      <c r="C46" s="51"/>
      <c r="D46" s="51"/>
      <c r="E46" s="51"/>
      <c r="F46" s="51"/>
      <c r="G46" s="51"/>
      <c r="H46" s="51"/>
      <c r="I46" s="51"/>
      <c r="J46" s="51"/>
      <c r="K46" s="380"/>
      <c r="L46" s="380"/>
    </row>
    <row r="47" spans="1:12" ht="19.899999999999999" customHeight="1">
      <c r="A47" s="376"/>
      <c r="B47" s="52" t="s">
        <v>104</v>
      </c>
      <c r="C47" s="52"/>
      <c r="D47" s="52"/>
      <c r="E47" s="372"/>
      <c r="F47" s="373"/>
      <c r="G47" s="373"/>
      <c r="H47" s="52" t="s">
        <v>105</v>
      </c>
      <c r="I47" s="52"/>
      <c r="J47" s="52"/>
      <c r="K47" s="380"/>
      <c r="L47" s="380"/>
    </row>
    <row r="48" spans="1:12" ht="30" customHeight="1">
      <c r="A48" s="366" t="s">
        <v>107</v>
      </c>
      <c r="B48" s="308"/>
      <c r="C48" s="308"/>
      <c r="D48" s="308"/>
      <c r="E48" s="308"/>
      <c r="F48" s="308"/>
      <c r="G48" s="308"/>
      <c r="H48" s="308"/>
      <c r="I48" s="308"/>
      <c r="J48" s="358"/>
      <c r="K48" s="628"/>
      <c r="L48" s="380"/>
    </row>
    <row r="49" spans="1:12" ht="30" customHeight="1">
      <c r="A49" s="366" t="s">
        <v>110</v>
      </c>
      <c r="B49" s="367"/>
      <c r="C49" s="367"/>
      <c r="D49" s="367"/>
      <c r="E49" s="367"/>
      <c r="F49" s="367"/>
      <c r="G49" s="367"/>
      <c r="H49" s="367"/>
      <c r="I49" s="367"/>
      <c r="J49" s="358"/>
      <c r="K49" s="138">
        <v>12000</v>
      </c>
      <c r="L49" s="138">
        <v>15000</v>
      </c>
    </row>
    <row r="50" spans="1:12" ht="30" customHeight="1">
      <c r="A50" s="366" t="s">
        <v>111</v>
      </c>
      <c r="B50" s="368"/>
      <c r="C50" s="368"/>
      <c r="D50" s="368"/>
      <c r="E50" s="368"/>
      <c r="F50" s="368"/>
      <c r="G50" s="368"/>
      <c r="H50" s="368"/>
      <c r="I50" s="368"/>
      <c r="J50" s="358"/>
      <c r="K50" s="139">
        <f>K49/K45</f>
        <v>24</v>
      </c>
      <c r="L50" s="139">
        <f>L49/K45</f>
        <v>30</v>
      </c>
    </row>
    <row r="51" spans="1:12" ht="19.899999999999999" customHeight="1"/>
    <row r="52" spans="1:12" ht="19.899999999999999" customHeight="1">
      <c r="A52" s="2" t="s">
        <v>113</v>
      </c>
      <c r="B52" s="381" t="s">
        <v>378</v>
      </c>
      <c r="C52" s="381"/>
      <c r="D52" s="381"/>
      <c r="E52" s="381"/>
      <c r="F52" s="381"/>
      <c r="G52" s="381"/>
      <c r="H52" s="381"/>
      <c r="I52" s="381"/>
      <c r="J52" s="381"/>
      <c r="K52" s="381"/>
      <c r="L52" s="381"/>
    </row>
    <row r="53" spans="1:12" ht="19.899999999999999" customHeight="1">
      <c r="A53" s="382" t="s">
        <v>103</v>
      </c>
      <c r="B53" s="389"/>
      <c r="C53" s="389"/>
      <c r="D53" s="389"/>
      <c r="E53" s="389"/>
      <c r="F53" s="389"/>
      <c r="G53" s="389"/>
      <c r="H53" s="389"/>
      <c r="I53" s="389"/>
      <c r="J53" s="358"/>
      <c r="K53" s="145" t="s">
        <v>108</v>
      </c>
      <c r="L53" s="145" t="s">
        <v>109</v>
      </c>
    </row>
    <row r="54" spans="1:12" ht="19.899999999999999" customHeight="1">
      <c r="A54" s="374" t="s">
        <v>106</v>
      </c>
      <c r="B54" s="50"/>
      <c r="C54" s="50"/>
      <c r="D54" s="50"/>
      <c r="E54" s="50"/>
      <c r="F54" s="50"/>
      <c r="G54" s="50"/>
      <c r="H54" s="50"/>
      <c r="I54" s="50"/>
      <c r="J54" s="50"/>
      <c r="K54" s="628">
        <v>100</v>
      </c>
      <c r="L54" s="380"/>
    </row>
    <row r="55" spans="1:12" ht="19.899999999999999" customHeight="1">
      <c r="A55" s="375"/>
      <c r="B55" s="51"/>
      <c r="C55" s="51"/>
      <c r="D55" s="51"/>
      <c r="E55" s="51"/>
      <c r="F55" s="51"/>
      <c r="G55" s="51"/>
      <c r="H55" s="51"/>
      <c r="I55" s="51"/>
      <c r="J55" s="51"/>
      <c r="K55" s="380"/>
      <c r="L55" s="380"/>
    </row>
    <row r="56" spans="1:12" ht="19.899999999999999" customHeight="1">
      <c r="A56" s="376"/>
      <c r="B56" s="52" t="s">
        <v>104</v>
      </c>
      <c r="C56" s="52"/>
      <c r="D56" s="52"/>
      <c r="E56" s="372">
        <v>3</v>
      </c>
      <c r="F56" s="373"/>
      <c r="G56" s="373"/>
      <c r="H56" s="52" t="s">
        <v>105</v>
      </c>
      <c r="I56" s="52"/>
      <c r="J56" s="52"/>
      <c r="K56" s="380"/>
      <c r="L56" s="380"/>
    </row>
    <row r="57" spans="1:12" ht="30" customHeight="1">
      <c r="A57" s="366" t="s">
        <v>107</v>
      </c>
      <c r="B57" s="308"/>
      <c r="C57" s="308"/>
      <c r="D57" s="308"/>
      <c r="E57" s="308"/>
      <c r="F57" s="308"/>
      <c r="G57" s="308"/>
      <c r="H57" s="308"/>
      <c r="I57" s="308"/>
      <c r="J57" s="358"/>
      <c r="K57" s="628">
        <v>300</v>
      </c>
      <c r="L57" s="380"/>
    </row>
    <row r="58" spans="1:12" ht="30" customHeight="1">
      <c r="A58" s="366" t="s">
        <v>110</v>
      </c>
      <c r="B58" s="367"/>
      <c r="C58" s="367"/>
      <c r="D58" s="367"/>
      <c r="E58" s="367"/>
      <c r="F58" s="367"/>
      <c r="G58" s="367"/>
      <c r="H58" s="367"/>
      <c r="I58" s="367"/>
      <c r="J58" s="358"/>
      <c r="K58" s="138">
        <v>2500</v>
      </c>
      <c r="L58" s="138">
        <v>3000</v>
      </c>
    </row>
    <row r="59" spans="1:12" ht="30" customHeight="1">
      <c r="A59" s="366" t="s">
        <v>111</v>
      </c>
      <c r="B59" s="368"/>
      <c r="C59" s="368"/>
      <c r="D59" s="368"/>
      <c r="E59" s="368"/>
      <c r="F59" s="368"/>
      <c r="G59" s="368"/>
      <c r="H59" s="368"/>
      <c r="I59" s="368"/>
      <c r="J59" s="358"/>
      <c r="K59" s="139">
        <f>K58/K54</f>
        <v>25</v>
      </c>
      <c r="L59" s="139">
        <f>L58/K54</f>
        <v>30</v>
      </c>
    </row>
    <row r="60" spans="1:12" ht="19.899999999999999" customHeight="1"/>
    <row r="61" spans="1:12" ht="19.899999999999999" customHeight="1"/>
    <row r="62" spans="1:12" ht="19.899999999999999" customHeight="1"/>
    <row r="63" spans="1:12" ht="19.899999999999999" customHeight="1"/>
    <row r="64" spans="1:12"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61">
    <mergeCell ref="B5:J5"/>
    <mergeCell ref="S5:S6"/>
    <mergeCell ref="A3:J4"/>
    <mergeCell ref="K3:K4"/>
    <mergeCell ref="L3:N3"/>
    <mergeCell ref="S3:S4"/>
    <mergeCell ref="N4:O4"/>
    <mergeCell ref="R3:R4"/>
    <mergeCell ref="B7:J7"/>
    <mergeCell ref="S7:S8"/>
    <mergeCell ref="B9:J9"/>
    <mergeCell ref="S9:S10"/>
    <mergeCell ref="B11:J11"/>
    <mergeCell ref="S11:S12"/>
    <mergeCell ref="B13:J13"/>
    <mergeCell ref="S13:S14"/>
    <mergeCell ref="A15:J15"/>
    <mergeCell ref="A18:J19"/>
    <mergeCell ref="K18:K19"/>
    <mergeCell ref="L18:N18"/>
    <mergeCell ref="P18:P19"/>
    <mergeCell ref="S18:S19"/>
    <mergeCell ref="N19:O19"/>
    <mergeCell ref="R18:R19"/>
    <mergeCell ref="B20:J20"/>
    <mergeCell ref="P20:P21"/>
    <mergeCell ref="S20:S21"/>
    <mergeCell ref="B22:J22"/>
    <mergeCell ref="P22:P23"/>
    <mergeCell ref="S22:S23"/>
    <mergeCell ref="B24:J24"/>
    <mergeCell ref="P24:P25"/>
    <mergeCell ref="S24:S25"/>
    <mergeCell ref="B26:J26"/>
    <mergeCell ref="P26:P27"/>
    <mergeCell ref="S26:S27"/>
    <mergeCell ref="A48:J48"/>
    <mergeCell ref="K48:L48"/>
    <mergeCell ref="B28:J28"/>
    <mergeCell ref="P28:P29"/>
    <mergeCell ref="S28:S29"/>
    <mergeCell ref="A30:J30"/>
    <mergeCell ref="A32:J32"/>
    <mergeCell ref="A41:E41"/>
    <mergeCell ref="F41:K41"/>
    <mergeCell ref="B43:L43"/>
    <mergeCell ref="A44:I44"/>
    <mergeCell ref="A45:A47"/>
    <mergeCell ref="K45:L47"/>
    <mergeCell ref="E47:G47"/>
    <mergeCell ref="A57:J57"/>
    <mergeCell ref="K57:L57"/>
    <mergeCell ref="A58:J58"/>
    <mergeCell ref="A59:J59"/>
    <mergeCell ref="A49:J49"/>
    <mergeCell ref="A50:J50"/>
    <mergeCell ref="B52:L52"/>
    <mergeCell ref="A53:J53"/>
    <mergeCell ref="A54:A56"/>
    <mergeCell ref="K54:L56"/>
    <mergeCell ref="E56:G56"/>
  </mergeCells>
  <phoneticPr fontId="6"/>
  <conditionalFormatting sqref="S32">
    <cfRule type="cellIs" dxfId="0" priority="1" operator="equal">
      <formula>"補助上限額オーバー！"</formula>
    </cfRule>
  </conditionalFormatting>
  <dataValidations count="2">
    <dataValidation operator="greaterThanOrEqual" allowBlank="1" showInputMessage="1" showErrorMessage="1" error="整数を入力してください。" sqref="D29 D6 D8 D10 D12 D14 D21 D23 D25 D27 B24:I24 J25 B28:I28 B22:I22 B20:I20 B13:I13 B11:I11 B9:I9 B7:I7 G27 G29 G6 G8 G10 G12 G14 G21 G23 G25 B26:I26 J27 J29 J6 J8 J10 J12 J14 J21 J23 B5:I5" xr:uid="{D339E53B-77F2-4205-836A-52801384F3CB}"/>
    <dataValidation type="whole" operator="greaterThanOrEqual" allowBlank="1" showInputMessage="1" showErrorMessage="1" error="整数を入力してください。" sqref="A27 F8 I8 O6:P6 A6 C8 C29 I10 O8:P8 A8 C10 F27 F10 F12 I27 O10:P10 A10 C12 I12 O12:P12 A12 C14 F14 I14 O29 F29 I21 O14:P14 A14 C21 F21 F23 I29 O25 A21 C23 I23 I25 O21 A23 C25 F25 O27 C6 F6 O23 A25 C27 A29 I6" xr:uid="{3CE98EC3-7FDB-438D-8521-18326D251576}">
      <formula1>0</formula1>
    </dataValidation>
  </dataValidations>
  <printOptions horizontalCentered="1"/>
  <pageMargins left="0.31496062992125984" right="0.31496062992125984" top="0.74803149606299213" bottom="0.74803149606299213" header="0.31496062992125984" footer="0.31496062992125984"/>
  <pageSetup paperSize="9" scale="86" orientation="portrait" r:id="rId1"/>
  <rowBreaks count="1" manualBreakCount="1">
    <brk id="3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AC5A9F1-A3EB-4D85-BA36-D2C0E76C5E6D}">
          <x14:formula1>
            <xm:f>リスト!$C$4</xm:f>
          </x14:formula1>
          <xm:sqref>A5 A28 A26 A24 A22 A20 A13 A11 A9 A7</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5C4C-0AE1-4D19-97B2-1CAF4C8E40DA}">
  <sheetPr>
    <tabColor theme="8" tint="0.59999389629810485"/>
  </sheetPr>
  <dimension ref="A2:J25"/>
  <sheetViews>
    <sheetView showGridLines="0" view="pageBreakPreview" zoomScaleNormal="100" zoomScaleSheetLayoutView="100" workbookViewId="0">
      <selection activeCell="Q11" sqref="Q11"/>
    </sheetView>
  </sheetViews>
  <sheetFormatPr defaultColWidth="8.75" defaultRowHeight="18.75"/>
  <cols>
    <col min="1" max="1" width="11.25" style="58" customWidth="1"/>
    <col min="2" max="2" width="9.625" style="58" customWidth="1"/>
    <col min="3" max="3" width="5.75" style="58" customWidth="1"/>
    <col min="4" max="5" width="10.5" style="58" bestFit="1" customWidth="1"/>
    <col min="6" max="7" width="9.625" style="58" customWidth="1"/>
    <col min="8" max="8" width="5.75" style="58" customWidth="1"/>
    <col min="9" max="9" width="10.5" style="58" customWidth="1"/>
    <col min="10" max="10" width="10.5" style="58" bestFit="1" customWidth="1"/>
    <col min="11" max="16384" width="8.75" style="56"/>
  </cols>
  <sheetData>
    <row r="2" spans="1:10">
      <c r="A2" s="57" t="s">
        <v>115</v>
      </c>
      <c r="B2" s="57"/>
      <c r="E2" s="57"/>
      <c r="F2" s="57"/>
      <c r="G2" s="57"/>
      <c r="H2" s="57"/>
      <c r="I2" s="57"/>
      <c r="J2" s="130"/>
    </row>
    <row r="3" spans="1:10">
      <c r="A3" s="130" t="s">
        <v>258</v>
      </c>
    </row>
    <row r="5" spans="1:10" ht="19.5" thickBot="1">
      <c r="A5" s="59" t="s">
        <v>116</v>
      </c>
      <c r="B5" s="392" t="s">
        <v>377</v>
      </c>
      <c r="C5" s="392"/>
      <c r="D5" s="392"/>
      <c r="E5" s="392"/>
      <c r="F5" s="392"/>
      <c r="G5" s="392"/>
      <c r="H5" s="392"/>
      <c r="I5" s="392"/>
      <c r="J5" s="392"/>
    </row>
    <row r="6" spans="1:10">
      <c r="A6" s="393" t="s">
        <v>328</v>
      </c>
      <c r="B6" s="394"/>
      <c r="C6" s="394"/>
      <c r="D6" s="394"/>
      <c r="E6" s="395"/>
      <c r="F6" s="393" t="s">
        <v>118</v>
      </c>
      <c r="G6" s="394"/>
      <c r="H6" s="394"/>
      <c r="I6" s="394"/>
      <c r="J6" s="395"/>
    </row>
    <row r="7" spans="1:10" ht="49.5">
      <c r="A7" s="396" t="s">
        <v>119</v>
      </c>
      <c r="B7" s="397"/>
      <c r="C7" s="79" t="s">
        <v>120</v>
      </c>
      <c r="D7" s="80" t="s">
        <v>125</v>
      </c>
      <c r="E7" s="81" t="s">
        <v>126</v>
      </c>
      <c r="F7" s="396" t="s">
        <v>119</v>
      </c>
      <c r="G7" s="397"/>
      <c r="H7" s="79" t="s">
        <v>120</v>
      </c>
      <c r="I7" s="80" t="s">
        <v>125</v>
      </c>
      <c r="J7" s="81" t="s">
        <v>126</v>
      </c>
    </row>
    <row r="8" spans="1:10">
      <c r="A8" s="390" t="s">
        <v>426</v>
      </c>
      <c r="B8" s="391"/>
      <c r="C8" s="65">
        <v>3</v>
      </c>
      <c r="D8" s="66">
        <v>3000</v>
      </c>
      <c r="E8" s="60">
        <f>C8*D8</f>
        <v>9000</v>
      </c>
      <c r="F8" s="390" t="s">
        <v>426</v>
      </c>
      <c r="G8" s="391"/>
      <c r="H8" s="65">
        <v>3</v>
      </c>
      <c r="I8" s="66">
        <v>4000</v>
      </c>
      <c r="J8" s="60">
        <f>H8*I8</f>
        <v>12000</v>
      </c>
    </row>
    <row r="9" spans="1:10">
      <c r="A9" s="390" t="s">
        <v>427</v>
      </c>
      <c r="B9" s="391"/>
      <c r="C9" s="65">
        <v>1</v>
      </c>
      <c r="D9" s="66">
        <v>3000</v>
      </c>
      <c r="E9" s="60">
        <f>C9*D9</f>
        <v>3000</v>
      </c>
      <c r="F9" s="390" t="s">
        <v>427</v>
      </c>
      <c r="G9" s="391"/>
      <c r="H9" s="65">
        <v>1</v>
      </c>
      <c r="I9" s="66">
        <v>3000</v>
      </c>
      <c r="J9" s="60">
        <f>H9*I9</f>
        <v>3000</v>
      </c>
    </row>
    <row r="10" spans="1:10">
      <c r="A10" s="390"/>
      <c r="B10" s="391"/>
      <c r="C10" s="65"/>
      <c r="D10" s="66"/>
      <c r="E10" s="60">
        <f t="shared" ref="E10:E13" si="0">C10*D10</f>
        <v>0</v>
      </c>
      <c r="F10" s="390"/>
      <c r="G10" s="391"/>
      <c r="H10" s="65"/>
      <c r="I10" s="66"/>
      <c r="J10" s="60">
        <f t="shared" ref="J10:J13" si="1">H10*I10</f>
        <v>0</v>
      </c>
    </row>
    <row r="11" spans="1:10">
      <c r="A11" s="390"/>
      <c r="B11" s="391"/>
      <c r="C11" s="65"/>
      <c r="D11" s="66"/>
      <c r="E11" s="60">
        <f t="shared" si="0"/>
        <v>0</v>
      </c>
      <c r="F11" s="390"/>
      <c r="G11" s="391"/>
      <c r="H11" s="65"/>
      <c r="I11" s="66"/>
      <c r="J11" s="60">
        <f t="shared" si="1"/>
        <v>0</v>
      </c>
    </row>
    <row r="12" spans="1:10">
      <c r="A12" s="390"/>
      <c r="B12" s="391"/>
      <c r="C12" s="65"/>
      <c r="D12" s="66"/>
      <c r="E12" s="60">
        <f t="shared" si="0"/>
        <v>0</v>
      </c>
      <c r="F12" s="390"/>
      <c r="G12" s="391"/>
      <c r="H12" s="65"/>
      <c r="I12" s="66"/>
      <c r="J12" s="60">
        <f t="shared" si="1"/>
        <v>0</v>
      </c>
    </row>
    <row r="13" spans="1:10" ht="19.5" thickBot="1">
      <c r="A13" s="398"/>
      <c r="B13" s="399"/>
      <c r="C13" s="67"/>
      <c r="D13" s="68"/>
      <c r="E13" s="61">
        <f t="shared" si="0"/>
        <v>0</v>
      </c>
      <c r="F13" s="398"/>
      <c r="G13" s="399"/>
      <c r="H13" s="65"/>
      <c r="I13" s="66"/>
      <c r="J13" s="61">
        <f t="shared" si="1"/>
        <v>0</v>
      </c>
    </row>
    <row r="14" spans="1:10" ht="19.5" thickBot="1">
      <c r="A14" s="400" t="s">
        <v>123</v>
      </c>
      <c r="B14" s="401"/>
      <c r="C14" s="62">
        <f>SUM(C8:C13)</f>
        <v>4</v>
      </c>
      <c r="D14" s="63"/>
      <c r="E14" s="64">
        <f>SUM(E8:E13)</f>
        <v>12000</v>
      </c>
      <c r="F14" s="400" t="s">
        <v>123</v>
      </c>
      <c r="G14" s="401"/>
      <c r="H14" s="62">
        <f t="shared" ref="H14:J14" si="2">SUM(H8:H13)</f>
        <v>4</v>
      </c>
      <c r="I14" s="63"/>
      <c r="J14" s="64">
        <f t="shared" si="2"/>
        <v>15000</v>
      </c>
    </row>
    <row r="16" spans="1:10" ht="19.5" thickBot="1">
      <c r="A16" s="59" t="s">
        <v>124</v>
      </c>
      <c r="B16" s="402" t="s">
        <v>378</v>
      </c>
      <c r="C16" s="402"/>
      <c r="D16" s="402"/>
      <c r="E16" s="402"/>
      <c r="F16" s="402"/>
      <c r="G16" s="402"/>
      <c r="H16" s="402"/>
      <c r="I16" s="402"/>
      <c r="J16" s="402"/>
    </row>
    <row r="17" spans="1:10">
      <c r="A17" s="393" t="s">
        <v>328</v>
      </c>
      <c r="B17" s="394"/>
      <c r="C17" s="394"/>
      <c r="D17" s="394"/>
      <c r="E17" s="395"/>
      <c r="F17" s="393" t="s">
        <v>118</v>
      </c>
      <c r="G17" s="394"/>
      <c r="H17" s="394"/>
      <c r="I17" s="394"/>
      <c r="J17" s="395"/>
    </row>
    <row r="18" spans="1:10" ht="49.5">
      <c r="A18" s="396" t="s">
        <v>119</v>
      </c>
      <c r="B18" s="397"/>
      <c r="C18" s="79" t="s">
        <v>120</v>
      </c>
      <c r="D18" s="80" t="s">
        <v>121</v>
      </c>
      <c r="E18" s="81" t="s">
        <v>122</v>
      </c>
      <c r="F18" s="396" t="s">
        <v>119</v>
      </c>
      <c r="G18" s="397"/>
      <c r="H18" s="79" t="s">
        <v>120</v>
      </c>
      <c r="I18" s="80" t="s">
        <v>121</v>
      </c>
      <c r="J18" s="81" t="s">
        <v>122</v>
      </c>
    </row>
    <row r="19" spans="1:10">
      <c r="A19" s="390" t="s">
        <v>426</v>
      </c>
      <c r="B19" s="391"/>
      <c r="C19" s="65">
        <v>1</v>
      </c>
      <c r="D19" s="66">
        <v>2500</v>
      </c>
      <c r="E19" s="60">
        <f>C19*D19</f>
        <v>2500</v>
      </c>
      <c r="F19" s="390" t="s">
        <v>428</v>
      </c>
      <c r="G19" s="391"/>
      <c r="H19" s="65">
        <v>1</v>
      </c>
      <c r="I19" s="66">
        <v>2500</v>
      </c>
      <c r="J19" s="60">
        <f>H19*I19</f>
        <v>2500</v>
      </c>
    </row>
    <row r="20" spans="1:10">
      <c r="A20" s="390"/>
      <c r="B20" s="391"/>
      <c r="C20" s="65"/>
      <c r="D20" s="66"/>
      <c r="E20" s="60">
        <f>C20*D20</f>
        <v>0</v>
      </c>
      <c r="F20" s="390" t="s">
        <v>429</v>
      </c>
      <c r="G20" s="391"/>
      <c r="H20" s="65">
        <v>1</v>
      </c>
      <c r="I20" s="66">
        <v>500</v>
      </c>
      <c r="J20" s="60">
        <f>H20*I20</f>
        <v>500</v>
      </c>
    </row>
    <row r="21" spans="1:10">
      <c r="A21" s="390"/>
      <c r="B21" s="391"/>
      <c r="C21" s="65"/>
      <c r="D21" s="66"/>
      <c r="E21" s="60">
        <f t="shared" ref="E21:E24" si="3">C21*D21</f>
        <v>0</v>
      </c>
      <c r="F21" s="390"/>
      <c r="G21" s="391"/>
      <c r="H21" s="65"/>
      <c r="I21" s="66"/>
      <c r="J21" s="60">
        <f t="shared" ref="J21:J24" si="4">H21*I21</f>
        <v>0</v>
      </c>
    </row>
    <row r="22" spans="1:10">
      <c r="A22" s="390"/>
      <c r="B22" s="391"/>
      <c r="C22" s="65"/>
      <c r="D22" s="66"/>
      <c r="E22" s="60">
        <f t="shared" si="3"/>
        <v>0</v>
      </c>
      <c r="F22" s="390"/>
      <c r="G22" s="391"/>
      <c r="H22" s="65"/>
      <c r="I22" s="66"/>
      <c r="J22" s="60">
        <f t="shared" si="4"/>
        <v>0</v>
      </c>
    </row>
    <row r="23" spans="1:10">
      <c r="A23" s="390"/>
      <c r="B23" s="391"/>
      <c r="C23" s="65"/>
      <c r="D23" s="66"/>
      <c r="E23" s="60">
        <f t="shared" si="3"/>
        <v>0</v>
      </c>
      <c r="F23" s="390"/>
      <c r="G23" s="391"/>
      <c r="H23" s="65"/>
      <c r="I23" s="66"/>
      <c r="J23" s="60">
        <f t="shared" si="4"/>
        <v>0</v>
      </c>
    </row>
    <row r="24" spans="1:10" ht="19.5" thickBot="1">
      <c r="A24" s="398"/>
      <c r="B24" s="399"/>
      <c r="C24" s="67"/>
      <c r="D24" s="68"/>
      <c r="E24" s="61">
        <f t="shared" si="3"/>
        <v>0</v>
      </c>
      <c r="F24" s="398"/>
      <c r="G24" s="399"/>
      <c r="H24" s="65"/>
      <c r="I24" s="66"/>
      <c r="J24" s="61">
        <f t="shared" si="4"/>
        <v>0</v>
      </c>
    </row>
    <row r="25" spans="1:10" ht="19.5" thickBot="1">
      <c r="A25" s="400" t="s">
        <v>123</v>
      </c>
      <c r="B25" s="401"/>
      <c r="C25" s="62">
        <f>SUM(C19:C24)</f>
        <v>1</v>
      </c>
      <c r="D25" s="63"/>
      <c r="E25" s="64">
        <f>SUM(E19:E24)</f>
        <v>2500</v>
      </c>
      <c r="F25" s="400" t="s">
        <v>123</v>
      </c>
      <c r="G25" s="401"/>
      <c r="H25" s="62">
        <f t="shared" ref="H25" si="5">SUM(H19:H24)</f>
        <v>2</v>
      </c>
      <c r="I25" s="63"/>
      <c r="J25" s="64">
        <f t="shared" ref="J25" si="6">SUM(J19:J24)</f>
        <v>3000</v>
      </c>
    </row>
  </sheetData>
  <sheetProtection formatColumns="0"/>
  <mergeCells count="38">
    <mergeCell ref="A8:B8"/>
    <mergeCell ref="F8:G8"/>
    <mergeCell ref="B5:J5"/>
    <mergeCell ref="A6:E6"/>
    <mergeCell ref="F6:J6"/>
    <mergeCell ref="A7:B7"/>
    <mergeCell ref="F7:G7"/>
    <mergeCell ref="A9:B9"/>
    <mergeCell ref="F9:G9"/>
    <mergeCell ref="A10:B10"/>
    <mergeCell ref="F10:G10"/>
    <mergeCell ref="A11:B11"/>
    <mergeCell ref="F11:G11"/>
    <mergeCell ref="A19:B19"/>
    <mergeCell ref="F19:G19"/>
    <mergeCell ref="A12:B12"/>
    <mergeCell ref="F12:G12"/>
    <mergeCell ref="A13:B13"/>
    <mergeCell ref="F13:G13"/>
    <mergeCell ref="A14:B14"/>
    <mergeCell ref="F14:G14"/>
    <mergeCell ref="B16:J16"/>
    <mergeCell ref="A17:E17"/>
    <mergeCell ref="F17:J17"/>
    <mergeCell ref="A18:B18"/>
    <mergeCell ref="F18:G18"/>
    <mergeCell ref="A20:B20"/>
    <mergeCell ref="F20:G20"/>
    <mergeCell ref="A21:B21"/>
    <mergeCell ref="F21:G21"/>
    <mergeCell ref="A22:B22"/>
    <mergeCell ref="F22:G22"/>
    <mergeCell ref="A23:B23"/>
    <mergeCell ref="F23:G23"/>
    <mergeCell ref="A24:B24"/>
    <mergeCell ref="F24:G24"/>
    <mergeCell ref="A25:B25"/>
    <mergeCell ref="F25:G25"/>
  </mergeCells>
  <phoneticPr fontId="6"/>
  <pageMargins left="0.51181102362204722" right="0.51181102362204722" top="0.74803149606299213" bottom="0.74803149606299213" header="0.31496062992125984" footer="0.31496062992125984"/>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59999389629810485"/>
  </sheetPr>
  <dimension ref="A2:D25"/>
  <sheetViews>
    <sheetView showGridLines="0" view="pageBreakPreview" zoomScaleNormal="100" zoomScaleSheetLayoutView="100" workbookViewId="0">
      <selection activeCell="I22" sqref="I22"/>
    </sheetView>
  </sheetViews>
  <sheetFormatPr defaultColWidth="8.75" defaultRowHeight="12"/>
  <cols>
    <col min="1" max="1" width="18.75" style="30" customWidth="1"/>
    <col min="2" max="2" width="28.75" style="30" customWidth="1"/>
    <col min="3" max="3" width="3.25" style="30" bestFit="1" customWidth="1"/>
    <col min="4" max="4" width="28.75" style="30" customWidth="1"/>
    <col min="5" max="16384" width="8.75" style="30"/>
  </cols>
  <sheetData>
    <row r="2" spans="1:4" ht="19.899999999999999" customHeight="1">
      <c r="A2" s="29" t="s">
        <v>6</v>
      </c>
      <c r="B2" s="29"/>
      <c r="C2" s="29"/>
      <c r="D2" s="29"/>
    </row>
    <row r="3" spans="1:4" ht="50.1" customHeight="1">
      <c r="A3" s="95" t="s">
        <v>0</v>
      </c>
      <c r="B3" s="314" t="str">
        <f>様式1!B14</f>
        <v>●●県立博物館感染対策事業、●●県立博物館環境整備事業、●●県立博物館空調設備等の改修・増設事業、●●県立博物館配信等環境整備支援事業</v>
      </c>
      <c r="C3" s="315"/>
      <c r="D3" s="316"/>
    </row>
    <row r="4" spans="1:4" ht="78" customHeight="1">
      <c r="A4" s="95" t="s">
        <v>1</v>
      </c>
      <c r="B4" s="304" t="s">
        <v>342</v>
      </c>
      <c r="C4" s="313"/>
      <c r="D4" s="298"/>
    </row>
    <row r="5" spans="1:4" ht="34.9" customHeight="1">
      <c r="A5" s="125" t="s">
        <v>2</v>
      </c>
      <c r="B5" s="304" t="s">
        <v>343</v>
      </c>
      <c r="C5" s="313"/>
      <c r="D5" s="298"/>
    </row>
    <row r="6" spans="1:4" ht="19.899999999999999" customHeight="1">
      <c r="A6" s="31"/>
      <c r="B6" s="31"/>
      <c r="C6" s="31"/>
      <c r="D6" s="32"/>
    </row>
    <row r="7" spans="1:4" ht="30" customHeight="1">
      <c r="A7" s="310" t="s">
        <v>3</v>
      </c>
      <c r="B7" s="311"/>
      <c r="C7" s="311"/>
      <c r="D7" s="312"/>
    </row>
    <row r="8" spans="1:4" ht="30" customHeight="1">
      <c r="A8" s="95" t="s">
        <v>4</v>
      </c>
      <c r="B8" s="307" t="s">
        <v>93</v>
      </c>
      <c r="C8" s="308"/>
      <c r="D8" s="309"/>
    </row>
    <row r="9" spans="1:4" ht="30" customHeight="1">
      <c r="A9" s="95" t="s">
        <v>168</v>
      </c>
      <c r="B9" s="126">
        <v>44593</v>
      </c>
      <c r="C9" s="92" t="s">
        <v>167</v>
      </c>
      <c r="D9" s="135">
        <v>44957</v>
      </c>
    </row>
    <row r="10" spans="1:4" ht="64.900000000000006" customHeight="1">
      <c r="A10" s="95" t="s">
        <v>5</v>
      </c>
      <c r="B10" s="304" t="s">
        <v>344</v>
      </c>
      <c r="C10" s="305"/>
      <c r="D10" s="306"/>
    </row>
    <row r="11" spans="1:4" ht="30" customHeight="1">
      <c r="A11" s="95" t="s">
        <v>4</v>
      </c>
      <c r="B11" s="307" t="s">
        <v>94</v>
      </c>
      <c r="C11" s="308"/>
      <c r="D11" s="309"/>
    </row>
    <row r="12" spans="1:4" ht="30" customHeight="1">
      <c r="A12" s="95" t="s">
        <v>168</v>
      </c>
      <c r="B12" s="126">
        <v>44652</v>
      </c>
      <c r="C12" s="92" t="s">
        <v>167</v>
      </c>
      <c r="D12" s="135">
        <v>44804</v>
      </c>
    </row>
    <row r="13" spans="1:4" ht="64.900000000000006" customHeight="1">
      <c r="A13" s="95" t="s">
        <v>5</v>
      </c>
      <c r="B13" s="304" t="s">
        <v>345</v>
      </c>
      <c r="C13" s="305"/>
      <c r="D13" s="306"/>
    </row>
    <row r="14" spans="1:4" ht="30" customHeight="1">
      <c r="A14" s="122" t="s">
        <v>4</v>
      </c>
      <c r="B14" s="307" t="s">
        <v>239</v>
      </c>
      <c r="C14" s="308"/>
      <c r="D14" s="309"/>
    </row>
    <row r="15" spans="1:4" ht="30" customHeight="1">
      <c r="A15" s="122" t="s">
        <v>168</v>
      </c>
      <c r="B15" s="126">
        <v>44652</v>
      </c>
      <c r="C15" s="121" t="s">
        <v>167</v>
      </c>
      <c r="D15" s="135">
        <v>44926</v>
      </c>
    </row>
    <row r="16" spans="1:4" ht="64.900000000000006" customHeight="1">
      <c r="A16" s="122" t="s">
        <v>5</v>
      </c>
      <c r="B16" s="304" t="s">
        <v>346</v>
      </c>
      <c r="C16" s="305"/>
      <c r="D16" s="306"/>
    </row>
    <row r="17" spans="1:4" ht="30" customHeight="1">
      <c r="A17" s="95" t="s">
        <v>4</v>
      </c>
      <c r="B17" s="307" t="s">
        <v>238</v>
      </c>
      <c r="C17" s="308"/>
      <c r="D17" s="309"/>
    </row>
    <row r="18" spans="1:4" ht="30" customHeight="1">
      <c r="A18" s="95" t="s">
        <v>168</v>
      </c>
      <c r="B18" s="126">
        <v>44652</v>
      </c>
      <c r="C18" s="92" t="s">
        <v>167</v>
      </c>
      <c r="D18" s="135">
        <v>44957</v>
      </c>
    </row>
    <row r="19" spans="1:4" ht="64.900000000000006" customHeight="1">
      <c r="A19" s="95" t="s">
        <v>5</v>
      </c>
      <c r="B19" s="304" t="s">
        <v>347</v>
      </c>
      <c r="C19" s="305"/>
      <c r="D19" s="306"/>
    </row>
    <row r="20" spans="1:4" ht="30" customHeight="1">
      <c r="A20" s="95" t="s">
        <v>4</v>
      </c>
      <c r="B20" s="307" t="s">
        <v>95</v>
      </c>
      <c r="C20" s="308"/>
      <c r="D20" s="309"/>
    </row>
    <row r="21" spans="1:4" ht="30" customHeight="1">
      <c r="A21" s="95" t="s">
        <v>168</v>
      </c>
      <c r="B21" s="126">
        <v>44652</v>
      </c>
      <c r="C21" s="92" t="s">
        <v>167</v>
      </c>
      <c r="D21" s="135">
        <v>44804</v>
      </c>
    </row>
    <row r="22" spans="1:4" ht="64.900000000000006" customHeight="1">
      <c r="A22" s="95" t="s">
        <v>5</v>
      </c>
      <c r="B22" s="304" t="s">
        <v>348</v>
      </c>
      <c r="C22" s="305"/>
      <c r="D22" s="306"/>
    </row>
    <row r="23" spans="1:4" ht="30" customHeight="1">
      <c r="A23" s="95" t="s">
        <v>4</v>
      </c>
      <c r="B23" s="307" t="s">
        <v>96</v>
      </c>
      <c r="C23" s="308"/>
      <c r="D23" s="309"/>
    </row>
    <row r="24" spans="1:4" ht="30" customHeight="1">
      <c r="A24" s="95" t="s">
        <v>168</v>
      </c>
      <c r="B24" s="126">
        <v>44743</v>
      </c>
      <c r="C24" s="92" t="s">
        <v>167</v>
      </c>
      <c r="D24" s="135">
        <v>44926</v>
      </c>
    </row>
    <row r="25" spans="1:4" ht="64.900000000000006" customHeight="1">
      <c r="A25" s="95" t="s">
        <v>5</v>
      </c>
      <c r="B25" s="304" t="s">
        <v>349</v>
      </c>
      <c r="C25" s="305"/>
      <c r="D25" s="306"/>
    </row>
  </sheetData>
  <sheetProtection formatRows="0"/>
  <mergeCells count="16">
    <mergeCell ref="A7:D7"/>
    <mergeCell ref="B10:D10"/>
    <mergeCell ref="B4:D4"/>
    <mergeCell ref="B3:D3"/>
    <mergeCell ref="B5:D5"/>
    <mergeCell ref="B8:D8"/>
    <mergeCell ref="B22:D22"/>
    <mergeCell ref="B23:D23"/>
    <mergeCell ref="B25:D25"/>
    <mergeCell ref="B11:D11"/>
    <mergeCell ref="B13:D13"/>
    <mergeCell ref="B17:D17"/>
    <mergeCell ref="B19:D19"/>
    <mergeCell ref="B20:D20"/>
    <mergeCell ref="B14:D14"/>
    <mergeCell ref="B16:D16"/>
  </mergeCells>
  <phoneticPr fontId="6"/>
  <dataValidations count="2">
    <dataValidation type="date" allowBlank="1" showInputMessage="1" showErrorMessage="1" error="令和4年4月1日～令和5年1月31日の日付を入力してください。" sqref="B18 D18" xr:uid="{B317F0B8-87D4-44BC-A887-9D476DF9F524}">
      <formula1>44652</formula1>
      <formula2>44957</formula2>
    </dataValidation>
    <dataValidation type="date" allowBlank="1" showInputMessage="1" showErrorMessage="1" error="令和4年2月1日～令和5年1月31日の日付を入力してください。" sqref="B9 D9 B12 D12 B15 D15 B21 D21 B24 D24" xr:uid="{E0F14C82-6B72-47E8-93DD-2210CDD9EA9B}">
      <formula1>44593</formula1>
      <formula2>44957</formula2>
    </dataValidation>
  </dataValidations>
  <printOptions verticalCentered="1"/>
  <pageMargins left="0.70866141732283472" right="0.70866141732283472" top="0.55118110236220474" bottom="0.55118110236220474" header="0.31496062992125984" footer="0.31496062992125984"/>
  <pageSetup paperSize="9" orientation="portrait" r:id="rId1"/>
  <rowBreaks count="1" manualBreakCount="1">
    <brk id="1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FC16-5947-4193-8128-42831A2CF9EF}">
  <sheetPr codeName="Sheet4">
    <tabColor theme="9" tint="0.59999389629810485"/>
  </sheetPr>
  <dimension ref="A1:J22"/>
  <sheetViews>
    <sheetView showGridLines="0" view="pageBreakPreview" topLeftCell="A7" zoomScaleNormal="100" zoomScaleSheetLayoutView="100" workbookViewId="0">
      <selection activeCell="J17" sqref="J17"/>
    </sheetView>
  </sheetViews>
  <sheetFormatPr defaultColWidth="8.75" defaultRowHeight="11.25"/>
  <cols>
    <col min="1" max="2" width="3.25" style="2" customWidth="1"/>
    <col min="3" max="3" width="20.75" style="2" customWidth="1"/>
    <col min="4" max="8" width="11.75" style="2" customWidth="1"/>
    <col min="9" max="9" width="8.75" style="2"/>
    <col min="10" max="10" width="37.5" style="2" customWidth="1"/>
    <col min="11" max="16384" width="8.75" style="2"/>
  </cols>
  <sheetData>
    <row r="1" spans="1:10" ht="19.899999999999999" customHeight="1">
      <c r="A1" s="2" t="s">
        <v>64</v>
      </c>
    </row>
    <row r="2" spans="1:10" ht="19.899999999999999" customHeight="1">
      <c r="A2" s="2" t="s">
        <v>65</v>
      </c>
    </row>
    <row r="3" spans="1:10" ht="34.9" customHeight="1" thickBot="1">
      <c r="A3" s="325" t="s">
        <v>53</v>
      </c>
      <c r="B3" s="325"/>
      <c r="C3" s="325"/>
      <c r="D3" s="75" t="s">
        <v>54</v>
      </c>
      <c r="E3" s="336" t="s">
        <v>61</v>
      </c>
      <c r="F3" s="337"/>
      <c r="G3" s="325" t="s">
        <v>62</v>
      </c>
      <c r="H3" s="324"/>
    </row>
    <row r="4" spans="1:10" ht="42" customHeight="1" thickTop="1">
      <c r="A4" s="318" t="s">
        <v>52</v>
      </c>
      <c r="B4" s="328" t="s">
        <v>55</v>
      </c>
      <c r="C4" s="329"/>
      <c r="D4" s="23"/>
      <c r="E4" s="338"/>
      <c r="F4" s="339"/>
      <c r="G4" s="338"/>
      <c r="H4" s="339"/>
    </row>
    <row r="5" spans="1:10" ht="42" customHeight="1">
      <c r="A5" s="326"/>
      <c r="B5" s="330" t="s">
        <v>56</v>
      </c>
      <c r="C5" s="331"/>
      <c r="D5" s="11">
        <f>SUM(D4)</f>
        <v>0</v>
      </c>
      <c r="E5" s="340"/>
      <c r="F5" s="341"/>
      <c r="G5" s="340"/>
      <c r="H5" s="341"/>
    </row>
    <row r="6" spans="1:10" ht="42" customHeight="1">
      <c r="A6" s="326"/>
      <c r="B6" s="330" t="s">
        <v>57</v>
      </c>
      <c r="C6" s="331"/>
      <c r="D6" s="22">
        <v>12653000</v>
      </c>
      <c r="E6" s="340" t="s">
        <v>350</v>
      </c>
      <c r="F6" s="341"/>
      <c r="G6" s="340"/>
      <c r="H6" s="341"/>
    </row>
    <row r="7" spans="1:10" ht="42" customHeight="1">
      <c r="A7" s="326"/>
      <c r="B7" s="332" t="s">
        <v>58</v>
      </c>
      <c r="C7" s="333"/>
      <c r="D7" s="22">
        <v>12653000</v>
      </c>
      <c r="E7" s="342"/>
      <c r="F7" s="343"/>
      <c r="G7" s="342"/>
      <c r="H7" s="343"/>
    </row>
    <row r="8" spans="1:10" ht="42" customHeight="1" thickBot="1">
      <c r="A8" s="320"/>
      <c r="B8" s="334" t="s">
        <v>59</v>
      </c>
      <c r="C8" s="335"/>
      <c r="D8" s="27">
        <f>F22</f>
        <v>12652000</v>
      </c>
      <c r="E8" s="344"/>
      <c r="F8" s="345"/>
      <c r="G8" s="344"/>
      <c r="H8" s="345"/>
      <c r="J8" s="141" t="s">
        <v>326</v>
      </c>
    </row>
    <row r="9" spans="1:10" ht="34.9" customHeight="1" thickTop="1">
      <c r="A9" s="327" t="s">
        <v>60</v>
      </c>
      <c r="B9" s="317"/>
      <c r="C9" s="317"/>
      <c r="D9" s="26">
        <f>D5+D6+D8</f>
        <v>25305000</v>
      </c>
      <c r="E9" s="346"/>
      <c r="F9" s="347"/>
      <c r="G9" s="346"/>
      <c r="H9" s="347"/>
      <c r="J9" s="140" t="str">
        <f>IF(D9=D22,"OK","①収入合計と②支出合計を一致させてください")</f>
        <v>OK</v>
      </c>
    </row>
    <row r="11" spans="1:10" ht="19.899999999999999" customHeight="1"/>
    <row r="12" spans="1:10" ht="19.899999999999999" customHeight="1">
      <c r="A12" s="2" t="s">
        <v>63</v>
      </c>
    </row>
    <row r="13" spans="1:10" ht="15.75">
      <c r="A13" s="323" t="s">
        <v>51</v>
      </c>
      <c r="B13" s="323"/>
      <c r="C13" s="323"/>
      <c r="D13" s="323" t="s">
        <v>45</v>
      </c>
      <c r="E13" s="321" t="s">
        <v>50</v>
      </c>
      <c r="F13" s="322"/>
      <c r="G13" s="322"/>
      <c r="H13" s="76" t="s">
        <v>49</v>
      </c>
    </row>
    <row r="14" spans="1:10" ht="34.9" customHeight="1" thickBot="1">
      <c r="A14" s="325"/>
      <c r="B14" s="325"/>
      <c r="C14" s="325"/>
      <c r="D14" s="324"/>
      <c r="E14" s="77" t="s">
        <v>46</v>
      </c>
      <c r="F14" s="77" t="s">
        <v>47</v>
      </c>
      <c r="G14" s="325" t="s">
        <v>48</v>
      </c>
      <c r="H14" s="324"/>
    </row>
    <row r="15" spans="1:10" ht="34.9" customHeight="1" thickTop="1">
      <c r="A15" s="318" t="s">
        <v>39</v>
      </c>
      <c r="B15" s="14" t="s">
        <v>40</v>
      </c>
      <c r="C15" s="15"/>
      <c r="D15" s="24">
        <f>SUM(D16:D20)</f>
        <v>25305000</v>
      </c>
      <c r="E15" s="24">
        <f t="shared" ref="E15:H15" si="0">SUM(E16:E20)</f>
        <v>25305000</v>
      </c>
      <c r="F15" s="24">
        <f t="shared" si="0"/>
        <v>12652000</v>
      </c>
      <c r="G15" s="24">
        <f t="shared" si="0"/>
        <v>12653000</v>
      </c>
      <c r="H15" s="24">
        <f t="shared" si="0"/>
        <v>0</v>
      </c>
      <c r="J15" s="141" t="s">
        <v>327</v>
      </c>
    </row>
    <row r="16" spans="1:10" ht="34.9" customHeight="1">
      <c r="A16" s="319"/>
      <c r="B16" s="14"/>
      <c r="C16" s="16" t="s">
        <v>41</v>
      </c>
      <c r="D16" s="19">
        <f>'様式4-1'!K35</f>
        <v>1025000</v>
      </c>
      <c r="E16" s="19">
        <f>D16-H16</f>
        <v>1025000</v>
      </c>
      <c r="F16" s="19">
        <f>ROUNDDOWN(E16/2/1000,0)*1000</f>
        <v>512000</v>
      </c>
      <c r="G16" s="19">
        <f>E16-F16</f>
        <v>513000</v>
      </c>
      <c r="H16" s="19">
        <f>'様式4-1'!O35</f>
        <v>0</v>
      </c>
      <c r="J16" s="49" t="str">
        <f>IF(E16&gt;4000000,"補助上限額オーバー！","OK")</f>
        <v>OK</v>
      </c>
    </row>
    <row r="17" spans="1:10" ht="34.9" customHeight="1">
      <c r="A17" s="319"/>
      <c r="B17" s="14"/>
      <c r="C17" s="17" t="s">
        <v>42</v>
      </c>
      <c r="D17" s="20">
        <f>'様式4-1'!K70</f>
        <v>2500000</v>
      </c>
      <c r="E17" s="20">
        <f t="shared" ref="E17:E21" si="1">D17-H17</f>
        <v>2500000</v>
      </c>
      <c r="F17" s="20">
        <f>ROUNDDOWN(E17/2/1000,0)*1000</f>
        <v>1250000</v>
      </c>
      <c r="G17" s="20">
        <f>E17-F17</f>
        <v>1250000</v>
      </c>
      <c r="H17" s="20">
        <f>'様式4-1'!O70</f>
        <v>0</v>
      </c>
      <c r="J17" s="49" t="str">
        <f>IF(E17&gt;3000000,"補助上限額オーバー！","OK")</f>
        <v>OK</v>
      </c>
    </row>
    <row r="18" spans="1:10" ht="34.9" customHeight="1">
      <c r="A18" s="319"/>
      <c r="B18" s="14"/>
      <c r="C18" s="17" t="s">
        <v>66</v>
      </c>
      <c r="D18" s="20">
        <f>'様式4-2'!K32</f>
        <v>18660000</v>
      </c>
      <c r="E18" s="20">
        <f t="shared" si="1"/>
        <v>18660000</v>
      </c>
      <c r="F18" s="20">
        <f>ROUNDDOWN(E18/2/1000,0)*1000</f>
        <v>9330000</v>
      </c>
      <c r="G18" s="20">
        <f>E18-F18</f>
        <v>9330000</v>
      </c>
      <c r="H18" s="20">
        <f>'様式4-2'!O32</f>
        <v>0</v>
      </c>
      <c r="J18" s="49" t="str">
        <f>IF(E18&gt;20000000,"補助上限額オーバー！","OK")</f>
        <v>OK</v>
      </c>
    </row>
    <row r="19" spans="1:10" ht="34.9" customHeight="1">
      <c r="A19" s="319"/>
      <c r="B19" s="14"/>
      <c r="C19" s="17" t="s">
        <v>43</v>
      </c>
      <c r="D19" s="20">
        <f>'様式4-1'!K105</f>
        <v>520000</v>
      </c>
      <c r="E19" s="20">
        <f t="shared" si="1"/>
        <v>520000</v>
      </c>
      <c r="F19" s="20">
        <f t="shared" ref="F19:F21" si="2">ROUNDDOWN(E19/2/1000,0)*1000</f>
        <v>260000</v>
      </c>
      <c r="G19" s="20">
        <f t="shared" ref="G19:G21" si="3">E19-F19</f>
        <v>260000</v>
      </c>
      <c r="H19" s="20">
        <f>'様式4-1'!O105</f>
        <v>0</v>
      </c>
      <c r="J19" s="49" t="str">
        <f>IF(E19&gt;4000000,"補助上限額オーバー！","OK")</f>
        <v>OK</v>
      </c>
    </row>
    <row r="20" spans="1:10" ht="34.9" customHeight="1">
      <c r="A20" s="319"/>
      <c r="B20" s="15"/>
      <c r="C20" s="18" t="s">
        <v>291</v>
      </c>
      <c r="D20" s="21">
        <f>'様式4-1'!K140</f>
        <v>2600000</v>
      </c>
      <c r="E20" s="21">
        <f t="shared" si="1"/>
        <v>2600000</v>
      </c>
      <c r="F20" s="21">
        <f t="shared" si="2"/>
        <v>1300000</v>
      </c>
      <c r="G20" s="21">
        <f t="shared" si="3"/>
        <v>1300000</v>
      </c>
      <c r="H20" s="21">
        <f>'様式4-1'!O140</f>
        <v>0</v>
      </c>
      <c r="J20" s="49" t="str">
        <f>IF(E20&gt;20000000,"補助上限額オーバー！","OK")</f>
        <v>OK</v>
      </c>
    </row>
    <row r="21" spans="1:10" ht="34.9" customHeight="1" thickBot="1">
      <c r="A21" s="320"/>
      <c r="B21" s="13" t="s">
        <v>44</v>
      </c>
      <c r="C21" s="13"/>
      <c r="D21" s="25">
        <f>'様式4-1'!K155</f>
        <v>0</v>
      </c>
      <c r="E21" s="25">
        <f t="shared" si="1"/>
        <v>0</v>
      </c>
      <c r="F21" s="25">
        <f t="shared" si="2"/>
        <v>0</v>
      </c>
      <c r="G21" s="25">
        <f t="shared" si="3"/>
        <v>0</v>
      </c>
      <c r="H21" s="25">
        <f>'様式4-1'!O155</f>
        <v>0</v>
      </c>
    </row>
    <row r="22" spans="1:10" ht="34.9" customHeight="1" thickTop="1">
      <c r="A22" s="317" t="s">
        <v>67</v>
      </c>
      <c r="B22" s="317"/>
      <c r="C22" s="317"/>
      <c r="D22" s="26">
        <f>D15+D21</f>
        <v>25305000</v>
      </c>
      <c r="E22" s="26">
        <f t="shared" ref="E22:H22" si="4">E15+E21</f>
        <v>25305000</v>
      </c>
      <c r="F22" s="26">
        <f t="shared" si="4"/>
        <v>12652000</v>
      </c>
      <c r="G22" s="26">
        <f t="shared" si="4"/>
        <v>12653000</v>
      </c>
      <c r="H22" s="26">
        <f t="shared" si="4"/>
        <v>0</v>
      </c>
    </row>
  </sheetData>
  <mergeCells count="28">
    <mergeCell ref="G9:H9"/>
    <mergeCell ref="G4:H4"/>
    <mergeCell ref="G5:H5"/>
    <mergeCell ref="G6:H6"/>
    <mergeCell ref="G7:H7"/>
    <mergeCell ref="G8:H8"/>
    <mergeCell ref="G3:H3"/>
    <mergeCell ref="A4:A8"/>
    <mergeCell ref="A9:C9"/>
    <mergeCell ref="B4:C4"/>
    <mergeCell ref="B5:C5"/>
    <mergeCell ref="B6:C6"/>
    <mergeCell ref="B7:C7"/>
    <mergeCell ref="B8:C8"/>
    <mergeCell ref="E3:F3"/>
    <mergeCell ref="E4:F4"/>
    <mergeCell ref="E5:F5"/>
    <mergeCell ref="E6:F6"/>
    <mergeCell ref="E7:F7"/>
    <mergeCell ref="E8:F8"/>
    <mergeCell ref="A3:C3"/>
    <mergeCell ref="E9:F9"/>
    <mergeCell ref="A22:C22"/>
    <mergeCell ref="A15:A21"/>
    <mergeCell ref="E13:G13"/>
    <mergeCell ref="D13:D14"/>
    <mergeCell ref="G14:H14"/>
    <mergeCell ref="A13:C14"/>
  </mergeCells>
  <phoneticPr fontId="6"/>
  <conditionalFormatting sqref="J9">
    <cfRule type="cellIs" dxfId="51" priority="2" operator="equal">
      <formula>"①収入合計と②支出合計を一致させてください"</formula>
    </cfRule>
  </conditionalFormatting>
  <conditionalFormatting sqref="J16:J20">
    <cfRule type="cellIs" dxfId="50" priority="1" operator="equal">
      <formula>"補助上限額オーバー！"</formula>
    </cfRule>
  </conditionalFormatting>
  <pageMargins left="0.31496062992125984" right="0.31496062992125984"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0483-D55C-4DD9-B263-0D43FC79180C}">
  <sheetPr codeName="Sheet5">
    <tabColor theme="9" tint="0.59999389629810485"/>
  </sheetPr>
  <dimension ref="A1:R430"/>
  <sheetViews>
    <sheetView showGridLines="0" view="pageBreakPreview" zoomScaleNormal="100" zoomScaleSheetLayoutView="100" workbookViewId="0">
      <selection activeCell="Q3" sqref="Q3:Q6"/>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75" style="2" customWidth="1"/>
    <col min="16" max="16" width="1.625" style="2" customWidth="1"/>
    <col min="17" max="17" width="18.625" style="256" customWidth="1"/>
    <col min="18" max="18" width="18.625" style="248" customWidth="1"/>
    <col min="19" max="16384" width="8.75" style="2"/>
  </cols>
  <sheetData>
    <row r="1" spans="1:18" ht="19.899999999999999" customHeight="1">
      <c r="A1" s="2" t="s">
        <v>7</v>
      </c>
    </row>
    <row r="2" spans="1:18" ht="19.899999999999999" customHeight="1">
      <c r="A2" s="12" t="s">
        <v>34</v>
      </c>
    </row>
    <row r="3" spans="1:18" ht="19.899999999999999" customHeight="1">
      <c r="A3" s="351" t="s">
        <v>8</v>
      </c>
      <c r="B3" s="352"/>
      <c r="C3" s="352"/>
      <c r="D3" s="352"/>
      <c r="E3" s="352"/>
      <c r="F3" s="352"/>
      <c r="G3" s="352"/>
      <c r="H3" s="352"/>
      <c r="I3" s="352"/>
      <c r="J3" s="353"/>
      <c r="K3" s="323" t="s">
        <v>12</v>
      </c>
      <c r="L3" s="359" t="s">
        <v>13</v>
      </c>
      <c r="M3" s="359"/>
      <c r="N3" s="359"/>
      <c r="O3" s="76" t="s">
        <v>16</v>
      </c>
      <c r="Q3" s="364" t="s">
        <v>438</v>
      </c>
      <c r="R3" s="360" t="s">
        <v>99</v>
      </c>
    </row>
    <row r="4" spans="1:18" ht="19.899999999999999" customHeight="1">
      <c r="A4" s="354"/>
      <c r="B4" s="355"/>
      <c r="C4" s="355"/>
      <c r="D4" s="355"/>
      <c r="E4" s="355"/>
      <c r="F4" s="355"/>
      <c r="G4" s="355"/>
      <c r="H4" s="355"/>
      <c r="I4" s="355"/>
      <c r="J4" s="356"/>
      <c r="K4" s="323"/>
      <c r="L4" s="76" t="s">
        <v>17</v>
      </c>
      <c r="M4" s="76" t="s">
        <v>14</v>
      </c>
      <c r="N4" s="359" t="s">
        <v>15</v>
      </c>
      <c r="O4" s="359"/>
      <c r="Q4" s="365"/>
      <c r="R4" s="361"/>
    </row>
    <row r="5" spans="1:18" ht="19.899999999999999" customHeight="1">
      <c r="A5" s="7" t="s">
        <v>31</v>
      </c>
      <c r="B5" s="348" t="s">
        <v>351</v>
      </c>
      <c r="C5" s="349"/>
      <c r="D5" s="349"/>
      <c r="E5" s="349"/>
      <c r="F5" s="349"/>
      <c r="G5" s="349"/>
      <c r="H5" s="349"/>
      <c r="I5" s="349"/>
      <c r="J5" s="350"/>
      <c r="K5" s="4"/>
      <c r="L5" s="4"/>
      <c r="M5" s="4"/>
      <c r="N5" s="4"/>
      <c r="O5" s="4"/>
      <c r="Q5" s="257"/>
      <c r="R5" s="362" t="str">
        <f>IF((K6-SUM(M6:O6))=0,"ＯＫ","エラー")</f>
        <v>ＯＫ</v>
      </c>
    </row>
    <row r="6" spans="1:18" ht="19.899999999999999" customHeight="1">
      <c r="A6" s="8">
        <v>1000</v>
      </c>
      <c r="B6" s="5" t="s">
        <v>11</v>
      </c>
      <c r="C6" s="9">
        <v>20</v>
      </c>
      <c r="D6" s="9" t="s">
        <v>352</v>
      </c>
      <c r="E6" s="5" t="s">
        <v>11</v>
      </c>
      <c r="F6" s="9"/>
      <c r="G6" s="9"/>
      <c r="H6" s="5" t="s">
        <v>11</v>
      </c>
      <c r="I6" s="9"/>
      <c r="J6" s="9"/>
      <c r="K6" s="3">
        <f>IF(I6&gt;0,A6*C6*F6*I6,IF(F6&gt;0,A6*C6*F6,A6*C6))</f>
        <v>20000</v>
      </c>
      <c r="L6" s="3">
        <f>K6-O6</f>
        <v>20000</v>
      </c>
      <c r="M6" s="3">
        <f>ROUNDDOWN(L6/2,0)</f>
        <v>10000</v>
      </c>
      <c r="N6" s="3">
        <f>L6-M6</f>
        <v>10000</v>
      </c>
      <c r="O6" s="10">
        <v>0</v>
      </c>
      <c r="Q6" s="258" t="str">
        <f>IF(K6&gt;=1000000,"相見積書提出必要",IF(K6&gt;=100000,"見積書提出必要",""))</f>
        <v/>
      </c>
      <c r="R6" s="363"/>
    </row>
    <row r="7" spans="1:18" ht="19.899999999999999" customHeight="1">
      <c r="A7" s="7" t="s">
        <v>31</v>
      </c>
      <c r="B7" s="348" t="s">
        <v>353</v>
      </c>
      <c r="C7" s="349"/>
      <c r="D7" s="349"/>
      <c r="E7" s="349"/>
      <c r="F7" s="349"/>
      <c r="G7" s="349"/>
      <c r="H7" s="349"/>
      <c r="I7" s="349"/>
      <c r="J7" s="350"/>
      <c r="K7" s="4"/>
      <c r="L7" s="4"/>
      <c r="M7" s="4"/>
      <c r="N7" s="4"/>
      <c r="O7" s="4"/>
      <c r="Q7" s="257"/>
      <c r="R7" s="362" t="str">
        <f>IF((K8-SUM(M8:O8))=0,"ＯＫ","エラー")</f>
        <v>ＯＫ</v>
      </c>
    </row>
    <row r="8" spans="1:18" ht="19.899999999999999" customHeight="1">
      <c r="A8" s="8">
        <v>2000</v>
      </c>
      <c r="B8" s="5" t="s">
        <v>11</v>
      </c>
      <c r="C8" s="9">
        <v>18</v>
      </c>
      <c r="D8" s="9" t="s">
        <v>354</v>
      </c>
      <c r="E8" s="5" t="s">
        <v>11</v>
      </c>
      <c r="F8" s="9"/>
      <c r="G8" s="9"/>
      <c r="H8" s="5" t="s">
        <v>11</v>
      </c>
      <c r="I8" s="9"/>
      <c r="J8" s="9"/>
      <c r="K8" s="3">
        <f>IF(I8&gt;0,A8*C8*F8*I8,IF(F8&gt;0,A8*C8*F8,A8*C8))</f>
        <v>36000</v>
      </c>
      <c r="L8" s="3">
        <f>K8-O8</f>
        <v>36000</v>
      </c>
      <c r="M8" s="3">
        <f>ROUNDDOWN(L8/2,0)</f>
        <v>18000</v>
      </c>
      <c r="N8" s="3">
        <f>L8-M8</f>
        <v>18000</v>
      </c>
      <c r="O8" s="10">
        <v>0</v>
      </c>
      <c r="Q8" s="258" t="str">
        <f>IF(K8&gt;=1000000,"相見積書提出必要",IF(K8&gt;=100000,"見積書提出必要",""))</f>
        <v/>
      </c>
      <c r="R8" s="363"/>
    </row>
    <row r="9" spans="1:18" ht="19.899999999999999" customHeight="1">
      <c r="A9" s="7" t="s">
        <v>31</v>
      </c>
      <c r="B9" s="348" t="s">
        <v>355</v>
      </c>
      <c r="C9" s="349"/>
      <c r="D9" s="349"/>
      <c r="E9" s="349"/>
      <c r="F9" s="349"/>
      <c r="G9" s="349"/>
      <c r="H9" s="349"/>
      <c r="I9" s="349"/>
      <c r="J9" s="350"/>
      <c r="K9" s="4"/>
      <c r="L9" s="4"/>
      <c r="M9" s="4"/>
      <c r="N9" s="4"/>
      <c r="O9" s="4"/>
      <c r="Q9" s="257"/>
      <c r="R9" s="362" t="str">
        <f>IF((K10-SUM(M10:O10))=0,"ＯＫ","エラー")</f>
        <v>ＯＫ</v>
      </c>
    </row>
    <row r="10" spans="1:18" ht="19.899999999999999" customHeight="1">
      <c r="A10" s="8">
        <v>3000</v>
      </c>
      <c r="B10" s="5" t="s">
        <v>11</v>
      </c>
      <c r="C10" s="9">
        <v>3</v>
      </c>
      <c r="D10" s="9" t="s">
        <v>356</v>
      </c>
      <c r="E10" s="5" t="s">
        <v>11</v>
      </c>
      <c r="F10" s="9"/>
      <c r="G10" s="9"/>
      <c r="H10" s="5" t="s">
        <v>11</v>
      </c>
      <c r="I10" s="9"/>
      <c r="J10" s="9"/>
      <c r="K10" s="3">
        <f>IF(I10&gt;0,A10*C10*F10*I10,IF(F10&gt;0,A10*C10*F10,A10*C10))</f>
        <v>9000</v>
      </c>
      <c r="L10" s="3">
        <f>K10-O10</f>
        <v>9000</v>
      </c>
      <c r="M10" s="3">
        <f>ROUNDDOWN(L10/2,0)</f>
        <v>4500</v>
      </c>
      <c r="N10" s="3">
        <f>L10-M10</f>
        <v>4500</v>
      </c>
      <c r="O10" s="10">
        <v>0</v>
      </c>
      <c r="Q10" s="258" t="str">
        <f>IF(K10&gt;=1000000,"相見積書提出必要",IF(K10&gt;=100000,"見積書提出必要",""))</f>
        <v/>
      </c>
      <c r="R10" s="363"/>
    </row>
    <row r="11" spans="1:18" ht="19.899999999999999" customHeight="1">
      <c r="A11" s="7" t="s">
        <v>30</v>
      </c>
      <c r="B11" s="348" t="s">
        <v>357</v>
      </c>
      <c r="C11" s="349"/>
      <c r="D11" s="349"/>
      <c r="E11" s="349"/>
      <c r="F11" s="349"/>
      <c r="G11" s="349"/>
      <c r="H11" s="349"/>
      <c r="I11" s="349"/>
      <c r="J11" s="350"/>
      <c r="K11" s="4"/>
      <c r="L11" s="4"/>
      <c r="M11" s="4"/>
      <c r="N11" s="4"/>
      <c r="O11" s="4"/>
      <c r="Q11" s="257"/>
      <c r="R11" s="362" t="str">
        <f>IF((K12-SUM(M12:O12))=0,"ＯＫ","エラー")</f>
        <v>ＯＫ</v>
      </c>
    </row>
    <row r="12" spans="1:18" ht="19.899999999999999" customHeight="1">
      <c r="A12" s="8">
        <v>200000</v>
      </c>
      <c r="B12" s="5" t="s">
        <v>11</v>
      </c>
      <c r="C12" s="9">
        <v>3</v>
      </c>
      <c r="D12" s="9" t="s">
        <v>358</v>
      </c>
      <c r="E12" s="5" t="s">
        <v>11</v>
      </c>
      <c r="F12" s="9"/>
      <c r="G12" s="9"/>
      <c r="H12" s="5" t="s">
        <v>11</v>
      </c>
      <c r="I12" s="9"/>
      <c r="J12" s="9"/>
      <c r="K12" s="3">
        <f>IF(I12&gt;0,A12*C12*F12*I12,IF(F12&gt;0,A12*C12*F12,A12*C12))</f>
        <v>600000</v>
      </c>
      <c r="L12" s="3">
        <f>K12-O12</f>
        <v>600000</v>
      </c>
      <c r="M12" s="3">
        <f>ROUNDDOWN(L12/2,0)</f>
        <v>300000</v>
      </c>
      <c r="N12" s="3">
        <f>L12-M12</f>
        <v>300000</v>
      </c>
      <c r="O12" s="10">
        <v>0</v>
      </c>
      <c r="Q12" s="258" t="str">
        <f>IF(K12&gt;=1000000,"相見積書提出必要",IF(K12&gt;=100000,"見積書提出必要",""))</f>
        <v>見積書提出必要</v>
      </c>
      <c r="R12" s="363"/>
    </row>
    <row r="13" spans="1:18" ht="19.899999999999999" customHeight="1">
      <c r="A13" s="7" t="s">
        <v>30</v>
      </c>
      <c r="B13" s="348" t="s">
        <v>359</v>
      </c>
      <c r="C13" s="349"/>
      <c r="D13" s="349"/>
      <c r="E13" s="349"/>
      <c r="F13" s="349"/>
      <c r="G13" s="349"/>
      <c r="H13" s="349"/>
      <c r="I13" s="349"/>
      <c r="J13" s="350"/>
      <c r="K13" s="4"/>
      <c r="L13" s="4"/>
      <c r="M13" s="4"/>
      <c r="N13" s="4"/>
      <c r="O13" s="4"/>
      <c r="Q13" s="257"/>
      <c r="R13" s="362" t="str">
        <f>IF((K14-SUM(M14:O14))=0,"ＯＫ","エラー")</f>
        <v>ＯＫ</v>
      </c>
    </row>
    <row r="14" spans="1:18" ht="19.899999999999999" customHeight="1">
      <c r="A14" s="8">
        <v>120000</v>
      </c>
      <c r="B14" s="5" t="s">
        <v>11</v>
      </c>
      <c r="C14" s="9">
        <v>3</v>
      </c>
      <c r="D14" s="9" t="s">
        <v>358</v>
      </c>
      <c r="E14" s="5" t="s">
        <v>11</v>
      </c>
      <c r="F14" s="9"/>
      <c r="G14" s="9"/>
      <c r="H14" s="5" t="s">
        <v>11</v>
      </c>
      <c r="I14" s="9"/>
      <c r="J14" s="9"/>
      <c r="K14" s="3">
        <f>IF(I14&gt;0,A14*C14*F14*I14,IF(F14&gt;0,A14*C14*F14,A14*C14))</f>
        <v>360000</v>
      </c>
      <c r="L14" s="3">
        <f>K14-O14</f>
        <v>360000</v>
      </c>
      <c r="M14" s="3">
        <f>ROUNDDOWN(L14/2,0)</f>
        <v>180000</v>
      </c>
      <c r="N14" s="3">
        <f>L14-M14</f>
        <v>180000</v>
      </c>
      <c r="O14" s="10">
        <v>0</v>
      </c>
      <c r="Q14" s="258" t="str">
        <f>IF(K14&gt;=1000000,"相見積書提出必要",IF(K14&gt;=100000,"見積書提出必要",""))</f>
        <v>見積書提出必要</v>
      </c>
      <c r="R14" s="363"/>
    </row>
    <row r="15" spans="1:18" ht="19.899999999999999" hidden="1" customHeight="1">
      <c r="A15" s="7" t="s">
        <v>9</v>
      </c>
      <c r="B15" s="348"/>
      <c r="C15" s="349"/>
      <c r="D15" s="349"/>
      <c r="E15" s="349"/>
      <c r="F15" s="349"/>
      <c r="G15" s="349"/>
      <c r="H15" s="349"/>
      <c r="I15" s="349"/>
      <c r="J15" s="350"/>
      <c r="K15" s="4"/>
      <c r="L15" s="4"/>
      <c r="M15" s="4"/>
      <c r="N15" s="4"/>
      <c r="O15" s="4"/>
      <c r="R15" s="362" t="str">
        <f>IF((K16-SUM(M16:O16))=0,"ＯＫ","エラー")</f>
        <v>ＯＫ</v>
      </c>
    </row>
    <row r="16" spans="1:18" ht="19.899999999999999" hidden="1" customHeight="1">
      <c r="A16" s="8"/>
      <c r="B16" s="5" t="s">
        <v>11</v>
      </c>
      <c r="C16" s="9"/>
      <c r="D16" s="9"/>
      <c r="E16" s="5" t="s">
        <v>11</v>
      </c>
      <c r="F16" s="9"/>
      <c r="G16" s="9"/>
      <c r="H16" s="5" t="s">
        <v>11</v>
      </c>
      <c r="I16" s="9"/>
      <c r="J16" s="9"/>
      <c r="K16" s="3">
        <f>IF(I16&gt;0,A16*C16*F16*I16,IF(F16&gt;0,A16*C16*F16,A16*C16))</f>
        <v>0</v>
      </c>
      <c r="L16" s="3">
        <f>K16-O16</f>
        <v>0</v>
      </c>
      <c r="M16" s="3">
        <f>ROUNDDOWN(L16/2,0)</f>
        <v>0</v>
      </c>
      <c r="N16" s="3">
        <f>L16-M16</f>
        <v>0</v>
      </c>
      <c r="O16" s="10">
        <v>0</v>
      </c>
      <c r="R16" s="363"/>
    </row>
    <row r="17" spans="1:18" ht="19.899999999999999" hidden="1" customHeight="1">
      <c r="A17" s="7" t="s">
        <v>9</v>
      </c>
      <c r="B17" s="348"/>
      <c r="C17" s="349"/>
      <c r="D17" s="349"/>
      <c r="E17" s="349"/>
      <c r="F17" s="349"/>
      <c r="G17" s="349"/>
      <c r="H17" s="349"/>
      <c r="I17" s="349"/>
      <c r="J17" s="350"/>
      <c r="K17" s="4"/>
      <c r="L17" s="4"/>
      <c r="M17" s="4"/>
      <c r="N17" s="4"/>
      <c r="O17" s="4"/>
      <c r="R17" s="362" t="str">
        <f>IF((K18-SUM(M18:O18))=0,"ＯＫ","エラー")</f>
        <v>ＯＫ</v>
      </c>
    </row>
    <row r="18" spans="1:18" ht="19.899999999999999" hidden="1" customHeight="1">
      <c r="A18" s="8"/>
      <c r="B18" s="5" t="s">
        <v>11</v>
      </c>
      <c r="C18" s="9"/>
      <c r="D18" s="9"/>
      <c r="E18" s="5" t="s">
        <v>11</v>
      </c>
      <c r="F18" s="9"/>
      <c r="G18" s="9"/>
      <c r="H18" s="5" t="s">
        <v>11</v>
      </c>
      <c r="I18" s="9"/>
      <c r="J18" s="9"/>
      <c r="K18" s="3">
        <f>IF(I18&gt;0,A18*C18*F18*I18,IF(F18&gt;0,A18*C18*F18,A18*C18))</f>
        <v>0</v>
      </c>
      <c r="L18" s="3">
        <f>K18-O18</f>
        <v>0</v>
      </c>
      <c r="M18" s="3">
        <f>ROUNDDOWN(L18/2,0)</f>
        <v>0</v>
      </c>
      <c r="N18" s="3">
        <f>L18-M18</f>
        <v>0</v>
      </c>
      <c r="O18" s="10">
        <v>0</v>
      </c>
      <c r="R18" s="363"/>
    </row>
    <row r="19" spans="1:18" ht="19.899999999999999" hidden="1" customHeight="1">
      <c r="A19" s="7" t="s">
        <v>9</v>
      </c>
      <c r="B19" s="348"/>
      <c r="C19" s="349"/>
      <c r="D19" s="349"/>
      <c r="E19" s="349"/>
      <c r="F19" s="349"/>
      <c r="G19" s="349"/>
      <c r="H19" s="349"/>
      <c r="I19" s="349"/>
      <c r="J19" s="350"/>
      <c r="K19" s="4"/>
      <c r="L19" s="4"/>
      <c r="M19" s="4"/>
      <c r="N19" s="4"/>
      <c r="O19" s="4"/>
      <c r="R19" s="362" t="str">
        <f>IF((K20-SUM(M20:O20))=0,"ＯＫ","エラー")</f>
        <v>ＯＫ</v>
      </c>
    </row>
    <row r="20" spans="1:18" ht="19.899999999999999" hidden="1" customHeight="1">
      <c r="A20" s="8"/>
      <c r="B20" s="5" t="s">
        <v>11</v>
      </c>
      <c r="C20" s="9"/>
      <c r="D20" s="9"/>
      <c r="E20" s="5" t="s">
        <v>11</v>
      </c>
      <c r="F20" s="9"/>
      <c r="G20" s="9"/>
      <c r="H20" s="5" t="s">
        <v>11</v>
      </c>
      <c r="I20" s="9"/>
      <c r="J20" s="9"/>
      <c r="K20" s="3">
        <f>IF(I20&gt;0,A20*C20*F20*I20,IF(F20&gt;0,A20*C20*F20,A20*C20))</f>
        <v>0</v>
      </c>
      <c r="L20" s="3">
        <f>K20-O20</f>
        <v>0</v>
      </c>
      <c r="M20" s="3">
        <f>ROUNDDOWN(L20/2,0)</f>
        <v>0</v>
      </c>
      <c r="N20" s="3">
        <f>L20-M20</f>
        <v>0</v>
      </c>
      <c r="O20" s="10">
        <v>0</v>
      </c>
      <c r="R20" s="363"/>
    </row>
    <row r="21" spans="1:18" ht="19.899999999999999" hidden="1" customHeight="1">
      <c r="A21" s="7" t="s">
        <v>9</v>
      </c>
      <c r="B21" s="348"/>
      <c r="C21" s="349"/>
      <c r="D21" s="349"/>
      <c r="E21" s="349"/>
      <c r="F21" s="349"/>
      <c r="G21" s="349"/>
      <c r="H21" s="349"/>
      <c r="I21" s="349"/>
      <c r="J21" s="350"/>
      <c r="K21" s="4"/>
      <c r="L21" s="4"/>
      <c r="M21" s="4"/>
      <c r="N21" s="4"/>
      <c r="O21" s="4"/>
      <c r="R21" s="362" t="str">
        <f>IF((K22-SUM(M22:O22))=0,"ＯＫ","エラー")</f>
        <v>ＯＫ</v>
      </c>
    </row>
    <row r="22" spans="1:18" ht="19.899999999999999" hidden="1" customHeight="1">
      <c r="A22" s="8"/>
      <c r="B22" s="5" t="s">
        <v>11</v>
      </c>
      <c r="C22" s="9"/>
      <c r="D22" s="9"/>
      <c r="E22" s="5" t="s">
        <v>11</v>
      </c>
      <c r="F22" s="9"/>
      <c r="G22" s="9"/>
      <c r="H22" s="5" t="s">
        <v>11</v>
      </c>
      <c r="I22" s="9"/>
      <c r="J22" s="9"/>
      <c r="K22" s="3">
        <f>IF(I22&gt;0,A22*C22*F22*I22,IF(F22&gt;0,A22*C22*F22,A22*C22))</f>
        <v>0</v>
      </c>
      <c r="L22" s="3">
        <f>K22-O22</f>
        <v>0</v>
      </c>
      <c r="M22" s="3">
        <f>ROUNDDOWN(L22/2,0)</f>
        <v>0</v>
      </c>
      <c r="N22" s="3">
        <f>L22-M22</f>
        <v>0</v>
      </c>
      <c r="O22" s="10">
        <v>0</v>
      </c>
      <c r="R22" s="363"/>
    </row>
    <row r="23" spans="1:18" ht="19.899999999999999" hidden="1" customHeight="1">
      <c r="A23" s="7" t="s">
        <v>9</v>
      </c>
      <c r="B23" s="348"/>
      <c r="C23" s="349"/>
      <c r="D23" s="349"/>
      <c r="E23" s="349"/>
      <c r="F23" s="349"/>
      <c r="G23" s="349"/>
      <c r="H23" s="349"/>
      <c r="I23" s="349"/>
      <c r="J23" s="350"/>
      <c r="K23" s="4"/>
      <c r="L23" s="4"/>
      <c r="M23" s="4"/>
      <c r="N23" s="4"/>
      <c r="O23" s="4"/>
      <c r="R23" s="362" t="str">
        <f>IF((K24-SUM(M24:O24))=0,"ＯＫ","エラー")</f>
        <v>ＯＫ</v>
      </c>
    </row>
    <row r="24" spans="1:18" ht="19.899999999999999" hidden="1" customHeight="1">
      <c r="A24" s="8"/>
      <c r="B24" s="5" t="s">
        <v>11</v>
      </c>
      <c r="C24" s="9"/>
      <c r="D24" s="9"/>
      <c r="E24" s="5" t="s">
        <v>11</v>
      </c>
      <c r="F24" s="9"/>
      <c r="G24" s="9"/>
      <c r="H24" s="5" t="s">
        <v>11</v>
      </c>
      <c r="I24" s="9"/>
      <c r="J24" s="9"/>
      <c r="K24" s="3">
        <f>IF(I24&gt;0,A24*C24*F24*I24,IF(F24&gt;0,A24*C24*F24,A24*C24))</f>
        <v>0</v>
      </c>
      <c r="L24" s="3">
        <f>K24-O24</f>
        <v>0</v>
      </c>
      <c r="M24" s="3">
        <f>ROUNDDOWN(L24/2,0)</f>
        <v>0</v>
      </c>
      <c r="N24" s="3">
        <f>L24-M24</f>
        <v>0</v>
      </c>
      <c r="O24" s="10">
        <v>0</v>
      </c>
      <c r="R24" s="363"/>
    </row>
    <row r="25" spans="1:18" ht="19.899999999999999" hidden="1" customHeight="1">
      <c r="A25" s="7" t="s">
        <v>9</v>
      </c>
      <c r="B25" s="348"/>
      <c r="C25" s="349"/>
      <c r="D25" s="349"/>
      <c r="E25" s="349"/>
      <c r="F25" s="349"/>
      <c r="G25" s="349"/>
      <c r="H25" s="349"/>
      <c r="I25" s="349"/>
      <c r="J25" s="350"/>
      <c r="K25" s="4"/>
      <c r="L25" s="4"/>
      <c r="M25" s="4"/>
      <c r="N25" s="4"/>
      <c r="O25" s="4"/>
      <c r="R25" s="362" t="str">
        <f>IF((K26-SUM(M26:O26))=0,"ＯＫ","エラー")</f>
        <v>ＯＫ</v>
      </c>
    </row>
    <row r="26" spans="1:18" ht="19.899999999999999" hidden="1" customHeight="1">
      <c r="A26" s="8"/>
      <c r="B26" s="5" t="s">
        <v>11</v>
      </c>
      <c r="C26" s="9"/>
      <c r="D26" s="9"/>
      <c r="E26" s="5" t="s">
        <v>11</v>
      </c>
      <c r="F26" s="9"/>
      <c r="G26" s="9"/>
      <c r="H26" s="5" t="s">
        <v>11</v>
      </c>
      <c r="I26" s="9"/>
      <c r="J26" s="9"/>
      <c r="K26" s="3">
        <f>IF(I26&gt;0,A26*C26*F26*I26,IF(F26&gt;0,A26*C26*F26,A26*C26))</f>
        <v>0</v>
      </c>
      <c r="L26" s="3">
        <f>K26-O26</f>
        <v>0</v>
      </c>
      <c r="M26" s="3">
        <f>ROUNDDOWN(L26/2,0)</f>
        <v>0</v>
      </c>
      <c r="N26" s="3">
        <f>L26-M26</f>
        <v>0</v>
      </c>
      <c r="O26" s="10">
        <v>0</v>
      </c>
      <c r="R26" s="363"/>
    </row>
    <row r="27" spans="1:18" ht="19.899999999999999" hidden="1" customHeight="1">
      <c r="A27" s="7" t="s">
        <v>9</v>
      </c>
      <c r="B27" s="348"/>
      <c r="C27" s="349"/>
      <c r="D27" s="349"/>
      <c r="E27" s="349"/>
      <c r="F27" s="349"/>
      <c r="G27" s="349"/>
      <c r="H27" s="349"/>
      <c r="I27" s="349"/>
      <c r="J27" s="350"/>
      <c r="K27" s="4"/>
      <c r="L27" s="4"/>
      <c r="M27" s="4"/>
      <c r="N27" s="4"/>
      <c r="O27" s="4"/>
      <c r="R27" s="362" t="str">
        <f>IF((K28-SUM(M28:O28))=0,"ＯＫ","エラー")</f>
        <v>ＯＫ</v>
      </c>
    </row>
    <row r="28" spans="1:18" ht="19.899999999999999" hidden="1" customHeight="1">
      <c r="A28" s="8"/>
      <c r="B28" s="5" t="s">
        <v>11</v>
      </c>
      <c r="C28" s="9"/>
      <c r="D28" s="9"/>
      <c r="E28" s="5" t="s">
        <v>11</v>
      </c>
      <c r="F28" s="9"/>
      <c r="G28" s="9"/>
      <c r="H28" s="5" t="s">
        <v>11</v>
      </c>
      <c r="I28" s="9"/>
      <c r="J28" s="9"/>
      <c r="K28" s="3">
        <f>IF(I28&gt;0,A28*C28*F28*I28,IF(F28&gt;0,A28*C28*F28,A28*C28))</f>
        <v>0</v>
      </c>
      <c r="L28" s="3">
        <f>K28-O28</f>
        <v>0</v>
      </c>
      <c r="M28" s="3">
        <f>ROUNDDOWN(L28/2,0)</f>
        <v>0</v>
      </c>
      <c r="N28" s="3">
        <f>L28-M28</f>
        <v>0</v>
      </c>
      <c r="O28" s="10">
        <v>0</v>
      </c>
      <c r="R28" s="363"/>
    </row>
    <row r="29" spans="1:18" ht="19.899999999999999" hidden="1" customHeight="1">
      <c r="A29" s="7" t="s">
        <v>9</v>
      </c>
      <c r="B29" s="348"/>
      <c r="C29" s="349"/>
      <c r="D29" s="349"/>
      <c r="E29" s="349"/>
      <c r="F29" s="349"/>
      <c r="G29" s="349"/>
      <c r="H29" s="349"/>
      <c r="I29" s="349"/>
      <c r="J29" s="350"/>
      <c r="K29" s="4"/>
      <c r="L29" s="4"/>
      <c r="M29" s="4"/>
      <c r="N29" s="4"/>
      <c r="O29" s="4"/>
      <c r="R29" s="362" t="str">
        <f>IF((K30-SUM(M30:O30))=0,"ＯＫ","エラー")</f>
        <v>ＯＫ</v>
      </c>
    </row>
    <row r="30" spans="1:18" ht="19.899999999999999" hidden="1" customHeight="1">
      <c r="A30" s="8"/>
      <c r="B30" s="5" t="s">
        <v>11</v>
      </c>
      <c r="C30" s="9"/>
      <c r="D30" s="9"/>
      <c r="E30" s="5" t="s">
        <v>11</v>
      </c>
      <c r="F30" s="9"/>
      <c r="G30" s="9"/>
      <c r="H30" s="5" t="s">
        <v>11</v>
      </c>
      <c r="I30" s="9"/>
      <c r="J30" s="9"/>
      <c r="K30" s="3">
        <f>IF(I30&gt;0,A30*C30*F30*I30,IF(F30&gt;0,A30*C30*F30,A30*C30))</f>
        <v>0</v>
      </c>
      <c r="L30" s="3">
        <f>K30-O30</f>
        <v>0</v>
      </c>
      <c r="M30" s="3">
        <f>ROUNDDOWN(L30/2,0)</f>
        <v>0</v>
      </c>
      <c r="N30" s="3">
        <f>L30-M30</f>
        <v>0</v>
      </c>
      <c r="O30" s="10">
        <v>0</v>
      </c>
      <c r="R30" s="363"/>
    </row>
    <row r="31" spans="1:18" ht="19.899999999999999" hidden="1" customHeight="1">
      <c r="A31" s="7" t="s">
        <v>9</v>
      </c>
      <c r="B31" s="348"/>
      <c r="C31" s="349"/>
      <c r="D31" s="349"/>
      <c r="E31" s="349"/>
      <c r="F31" s="349"/>
      <c r="G31" s="349"/>
      <c r="H31" s="349"/>
      <c r="I31" s="349"/>
      <c r="J31" s="350"/>
      <c r="K31" s="4"/>
      <c r="L31" s="4"/>
      <c r="M31" s="4"/>
      <c r="N31" s="4"/>
      <c r="O31" s="4"/>
      <c r="R31" s="362" t="str">
        <f>IF((K32-SUM(M32:O32))=0,"ＯＫ","エラー")</f>
        <v>ＯＫ</v>
      </c>
    </row>
    <row r="32" spans="1:18" ht="19.899999999999999" hidden="1" customHeight="1">
      <c r="A32" s="8"/>
      <c r="B32" s="5" t="s">
        <v>11</v>
      </c>
      <c r="C32" s="9"/>
      <c r="D32" s="9"/>
      <c r="E32" s="5" t="s">
        <v>11</v>
      </c>
      <c r="F32" s="9"/>
      <c r="G32" s="9"/>
      <c r="H32" s="5" t="s">
        <v>11</v>
      </c>
      <c r="I32" s="9"/>
      <c r="J32" s="9"/>
      <c r="K32" s="3">
        <f>IF(I32&gt;0,A32*C32*F32*I32,IF(F32&gt;0,A32*C32*F32,A32*C32))</f>
        <v>0</v>
      </c>
      <c r="L32" s="3">
        <f>K32-O32</f>
        <v>0</v>
      </c>
      <c r="M32" s="3">
        <f>ROUNDDOWN(L32/2,0)</f>
        <v>0</v>
      </c>
      <c r="N32" s="3">
        <f>L32-M32</f>
        <v>0</v>
      </c>
      <c r="O32" s="10">
        <v>0</v>
      </c>
      <c r="R32" s="363"/>
    </row>
    <row r="33" spans="1:18" ht="19.899999999999999" hidden="1" customHeight="1">
      <c r="A33" s="7" t="s">
        <v>9</v>
      </c>
      <c r="B33" s="348"/>
      <c r="C33" s="349"/>
      <c r="D33" s="349"/>
      <c r="E33" s="349"/>
      <c r="F33" s="349"/>
      <c r="G33" s="349"/>
      <c r="H33" s="349"/>
      <c r="I33" s="349"/>
      <c r="J33" s="350"/>
      <c r="K33" s="4"/>
      <c r="L33" s="4"/>
      <c r="M33" s="4"/>
      <c r="N33" s="4"/>
      <c r="O33" s="4"/>
      <c r="R33" s="362" t="str">
        <f>IF((K34-SUM(M34:O34))=0,"ＯＫ","エラー")</f>
        <v>ＯＫ</v>
      </c>
    </row>
    <row r="34" spans="1:18" ht="19.899999999999999" hidden="1" customHeight="1">
      <c r="A34" s="8"/>
      <c r="B34" s="5" t="s">
        <v>11</v>
      </c>
      <c r="C34" s="9"/>
      <c r="D34" s="9"/>
      <c r="E34" s="5" t="s">
        <v>11</v>
      </c>
      <c r="F34" s="9"/>
      <c r="G34" s="9"/>
      <c r="H34" s="5" t="s">
        <v>11</v>
      </c>
      <c r="I34" s="9"/>
      <c r="J34" s="9"/>
      <c r="K34" s="3">
        <f>IF(I34&gt;0,A34*C34*F34*I34,IF(F34&gt;0,A34*C34*F34,A34*C34))</f>
        <v>0</v>
      </c>
      <c r="L34" s="3">
        <f>K34-O34</f>
        <v>0</v>
      </c>
      <c r="M34" s="3">
        <f>ROUNDDOWN(L34/2,0)</f>
        <v>0</v>
      </c>
      <c r="N34" s="3">
        <f>L34-M34</f>
        <v>0</v>
      </c>
      <c r="O34" s="10">
        <v>0</v>
      </c>
      <c r="R34" s="363"/>
    </row>
    <row r="35" spans="1:18" ht="19.899999999999999" customHeight="1">
      <c r="A35" s="330" t="s">
        <v>33</v>
      </c>
      <c r="B35" s="357"/>
      <c r="C35" s="357"/>
      <c r="D35" s="357"/>
      <c r="E35" s="357"/>
      <c r="F35" s="357"/>
      <c r="G35" s="357"/>
      <c r="H35" s="357"/>
      <c r="I35" s="357"/>
      <c r="J35" s="358"/>
      <c r="K35" s="11">
        <f>SUM(K5:K34)</f>
        <v>1025000</v>
      </c>
      <c r="L35" s="11">
        <f t="shared" ref="L35:O35" si="0">SUM(L5:L34)</f>
        <v>1025000</v>
      </c>
      <c r="M35" s="11">
        <f t="shared" si="0"/>
        <v>512500</v>
      </c>
      <c r="N35" s="11">
        <f t="shared" si="0"/>
        <v>512500</v>
      </c>
      <c r="O35" s="11">
        <f t="shared" si="0"/>
        <v>0</v>
      </c>
      <c r="Q35" s="259"/>
      <c r="R35" s="49" t="str">
        <f>IF(L35&gt;4000000,"補助上限額オーバー！","ＯＫ")</f>
        <v>ＯＫ</v>
      </c>
    </row>
    <row r="36" spans="1:18" ht="19.899999999999999" customHeight="1"/>
    <row r="37" spans="1:18" ht="19.899999999999999" customHeight="1">
      <c r="A37" s="12" t="s">
        <v>35</v>
      </c>
    </row>
    <row r="38" spans="1:18" ht="19.899999999999999" customHeight="1">
      <c r="A38" s="351" t="s">
        <v>8</v>
      </c>
      <c r="B38" s="352"/>
      <c r="C38" s="352"/>
      <c r="D38" s="352"/>
      <c r="E38" s="352"/>
      <c r="F38" s="352"/>
      <c r="G38" s="352"/>
      <c r="H38" s="352"/>
      <c r="I38" s="352"/>
      <c r="J38" s="353"/>
      <c r="K38" s="323" t="s">
        <v>12</v>
      </c>
      <c r="L38" s="359" t="s">
        <v>13</v>
      </c>
      <c r="M38" s="359"/>
      <c r="N38" s="359"/>
      <c r="O38" s="76" t="s">
        <v>16</v>
      </c>
      <c r="Q38" s="364" t="s">
        <v>438</v>
      </c>
      <c r="R38" s="360" t="s">
        <v>99</v>
      </c>
    </row>
    <row r="39" spans="1:18" ht="19.899999999999999" customHeight="1">
      <c r="A39" s="354"/>
      <c r="B39" s="355"/>
      <c r="C39" s="355"/>
      <c r="D39" s="355"/>
      <c r="E39" s="355"/>
      <c r="F39" s="355"/>
      <c r="G39" s="355"/>
      <c r="H39" s="355"/>
      <c r="I39" s="355"/>
      <c r="J39" s="356"/>
      <c r="K39" s="323"/>
      <c r="L39" s="76" t="s">
        <v>17</v>
      </c>
      <c r="M39" s="76" t="s">
        <v>14</v>
      </c>
      <c r="N39" s="359" t="s">
        <v>15</v>
      </c>
      <c r="O39" s="359"/>
      <c r="Q39" s="365"/>
      <c r="R39" s="361"/>
    </row>
    <row r="40" spans="1:18" ht="19.899999999999999" customHeight="1">
      <c r="A40" s="7" t="s">
        <v>27</v>
      </c>
      <c r="B40" s="348" t="s">
        <v>360</v>
      </c>
      <c r="C40" s="349"/>
      <c r="D40" s="349"/>
      <c r="E40" s="349"/>
      <c r="F40" s="349"/>
      <c r="G40" s="349"/>
      <c r="H40" s="349"/>
      <c r="I40" s="349"/>
      <c r="J40" s="350"/>
      <c r="K40" s="4"/>
      <c r="L40" s="4"/>
      <c r="M40" s="4"/>
      <c r="N40" s="4"/>
      <c r="O40" s="4"/>
      <c r="Q40" s="257"/>
      <c r="R40" s="362" t="str">
        <f>IF((K41-SUM(M41:O41))=0,"ＯＫ","エラー")</f>
        <v>ＯＫ</v>
      </c>
    </row>
    <row r="41" spans="1:18" ht="19.899999999999999" customHeight="1">
      <c r="A41" s="8">
        <v>1000000</v>
      </c>
      <c r="B41" s="5" t="s">
        <v>11</v>
      </c>
      <c r="C41" s="9">
        <v>1</v>
      </c>
      <c r="D41" s="9" t="s">
        <v>361</v>
      </c>
      <c r="E41" s="5" t="s">
        <v>11</v>
      </c>
      <c r="F41" s="9"/>
      <c r="G41" s="9"/>
      <c r="H41" s="5" t="s">
        <v>11</v>
      </c>
      <c r="I41" s="9"/>
      <c r="J41" s="9"/>
      <c r="K41" s="3">
        <f>IF(I41&gt;0,A41*C41*F41*I41,IF(F41&gt;0,A41*C41*F41,A41*C41))</f>
        <v>1000000</v>
      </c>
      <c r="L41" s="3">
        <f>K41-O41</f>
        <v>1000000</v>
      </c>
      <c r="M41" s="3">
        <f>ROUNDDOWN(L41/2,0)</f>
        <v>500000</v>
      </c>
      <c r="N41" s="3">
        <f>L41-M41</f>
        <v>500000</v>
      </c>
      <c r="O41" s="10">
        <v>0</v>
      </c>
      <c r="Q41" s="258" t="str">
        <f>IF(K41&gt;=1000000,"相見積書提出必要",IF(K41&gt;=100000,"見積書提出必要",""))</f>
        <v>相見積書提出必要</v>
      </c>
      <c r="R41" s="363"/>
    </row>
    <row r="42" spans="1:18" ht="19.899999999999999" customHeight="1">
      <c r="A42" s="7" t="s">
        <v>27</v>
      </c>
      <c r="B42" s="348" t="s">
        <v>362</v>
      </c>
      <c r="C42" s="349"/>
      <c r="D42" s="349"/>
      <c r="E42" s="349"/>
      <c r="F42" s="349"/>
      <c r="G42" s="349"/>
      <c r="H42" s="349"/>
      <c r="I42" s="349"/>
      <c r="J42" s="350"/>
      <c r="K42" s="4"/>
      <c r="L42" s="4"/>
      <c r="M42" s="4"/>
      <c r="N42" s="4"/>
      <c r="O42" s="4"/>
      <c r="Q42" s="257"/>
      <c r="R42" s="362" t="str">
        <f>IF((K43-SUM(M43:O43))=0,"ＯＫ","エラー")</f>
        <v>ＯＫ</v>
      </c>
    </row>
    <row r="43" spans="1:18" ht="19.899999999999999" customHeight="1">
      <c r="A43" s="8">
        <v>1000000</v>
      </c>
      <c r="B43" s="5" t="s">
        <v>11</v>
      </c>
      <c r="C43" s="9">
        <v>1</v>
      </c>
      <c r="D43" s="9" t="s">
        <v>361</v>
      </c>
      <c r="E43" s="5" t="s">
        <v>11</v>
      </c>
      <c r="F43" s="9"/>
      <c r="G43" s="9"/>
      <c r="H43" s="5" t="s">
        <v>11</v>
      </c>
      <c r="I43" s="9"/>
      <c r="J43" s="9"/>
      <c r="K43" s="3">
        <f>IF(I43&gt;0,A43*C43*F43*I43,IF(F43&gt;0,A43*C43*F43,A43*C43))</f>
        <v>1000000</v>
      </c>
      <c r="L43" s="3">
        <f>K43-O43</f>
        <v>1000000</v>
      </c>
      <c r="M43" s="3">
        <f>ROUNDDOWN(L43/2,0)</f>
        <v>500000</v>
      </c>
      <c r="N43" s="3">
        <f>L43-M43</f>
        <v>500000</v>
      </c>
      <c r="O43" s="10">
        <v>0</v>
      </c>
      <c r="Q43" s="258" t="str">
        <f>IF(K43&gt;=1000000,"相見積書提出必要",IF(K43&gt;=100000,"見積書提出必要",""))</f>
        <v>相見積書提出必要</v>
      </c>
      <c r="R43" s="363"/>
    </row>
    <row r="44" spans="1:18" ht="19.899999999999999" customHeight="1">
      <c r="A44" s="7" t="s">
        <v>27</v>
      </c>
      <c r="B44" s="348" t="s">
        <v>363</v>
      </c>
      <c r="C44" s="349"/>
      <c r="D44" s="349"/>
      <c r="E44" s="349"/>
      <c r="F44" s="349"/>
      <c r="G44" s="349"/>
      <c r="H44" s="349"/>
      <c r="I44" s="349"/>
      <c r="J44" s="350"/>
      <c r="K44" s="4"/>
      <c r="L44" s="4"/>
      <c r="M44" s="4"/>
      <c r="N44" s="4"/>
      <c r="O44" s="4"/>
      <c r="Q44" s="257"/>
      <c r="R44" s="362" t="str">
        <f>IF((K45-SUM(M45:O45))=0,"ＯＫ","エラー")</f>
        <v>ＯＫ</v>
      </c>
    </row>
    <row r="45" spans="1:18" ht="19.899999999999999" customHeight="1">
      <c r="A45" s="8">
        <v>500000</v>
      </c>
      <c r="B45" s="5" t="s">
        <v>11</v>
      </c>
      <c r="C45" s="9">
        <v>1</v>
      </c>
      <c r="D45" s="9" t="s">
        <v>361</v>
      </c>
      <c r="E45" s="5" t="s">
        <v>11</v>
      </c>
      <c r="F45" s="9"/>
      <c r="G45" s="9"/>
      <c r="H45" s="5" t="s">
        <v>11</v>
      </c>
      <c r="I45" s="9"/>
      <c r="J45" s="9"/>
      <c r="K45" s="3">
        <f>IF(I45&gt;0,A45*C45*F45*I45,IF(F45&gt;0,A45*C45*F45,A45*C45))</f>
        <v>500000</v>
      </c>
      <c r="L45" s="3">
        <f>K45-O45</f>
        <v>500000</v>
      </c>
      <c r="M45" s="3">
        <f>ROUNDDOWN(L45/2,0)</f>
        <v>250000</v>
      </c>
      <c r="N45" s="3">
        <f>L45-M45</f>
        <v>250000</v>
      </c>
      <c r="O45" s="10">
        <v>0</v>
      </c>
      <c r="Q45" s="258" t="str">
        <f>IF(K45&gt;=1000000,"相見積書提出必要",IF(K45&gt;=100000,"見積書提出必要",""))</f>
        <v>見積書提出必要</v>
      </c>
      <c r="R45" s="363"/>
    </row>
    <row r="46" spans="1:18" ht="19.899999999999999" hidden="1" customHeight="1">
      <c r="A46" s="7" t="s">
        <v>9</v>
      </c>
      <c r="B46" s="348"/>
      <c r="C46" s="349"/>
      <c r="D46" s="349"/>
      <c r="E46" s="349"/>
      <c r="F46" s="349"/>
      <c r="G46" s="349"/>
      <c r="H46" s="349"/>
      <c r="I46" s="349"/>
      <c r="J46" s="350"/>
      <c r="K46" s="4"/>
      <c r="L46" s="4"/>
      <c r="M46" s="4"/>
      <c r="N46" s="4"/>
      <c r="O46" s="4"/>
      <c r="Q46" s="257"/>
      <c r="R46" s="362" t="str">
        <f>IF((K47-SUM(M47:O47))=0,"ＯＫ","エラー")</f>
        <v>ＯＫ</v>
      </c>
    </row>
    <row r="47" spans="1:18" ht="19.899999999999999" hidden="1" customHeight="1">
      <c r="A47" s="8"/>
      <c r="B47" s="5" t="s">
        <v>11</v>
      </c>
      <c r="C47" s="9"/>
      <c r="D47" s="9"/>
      <c r="E47" s="5" t="s">
        <v>11</v>
      </c>
      <c r="F47" s="9"/>
      <c r="G47" s="9"/>
      <c r="H47" s="5" t="s">
        <v>11</v>
      </c>
      <c r="I47" s="9"/>
      <c r="J47" s="9"/>
      <c r="K47" s="3">
        <f>IF(I47&gt;0,A47*C47*F47*I47,IF(F47&gt;0,A47*C47*F47,A47*C47))</f>
        <v>0</v>
      </c>
      <c r="L47" s="3">
        <f>K47-O47</f>
        <v>0</v>
      </c>
      <c r="M47" s="3">
        <f>ROUNDDOWN(L47/2,0)</f>
        <v>0</v>
      </c>
      <c r="N47" s="3">
        <f>L47-M47</f>
        <v>0</v>
      </c>
      <c r="O47" s="10">
        <v>0</v>
      </c>
      <c r="Q47" s="258" t="str">
        <f>IF(K47&gt;=1000000,"相見積書提出必要",IF(K47&gt;=100000,"見積書提出必要",""))</f>
        <v/>
      </c>
      <c r="R47" s="363"/>
    </row>
    <row r="48" spans="1:18" ht="19.899999999999999" hidden="1" customHeight="1">
      <c r="A48" s="7" t="s">
        <v>9</v>
      </c>
      <c r="B48" s="348"/>
      <c r="C48" s="349"/>
      <c r="D48" s="349"/>
      <c r="E48" s="349"/>
      <c r="F48" s="349"/>
      <c r="G48" s="349"/>
      <c r="H48" s="349"/>
      <c r="I48" s="349"/>
      <c r="J48" s="350"/>
      <c r="K48" s="4"/>
      <c r="L48" s="4"/>
      <c r="M48" s="4"/>
      <c r="N48" s="4"/>
      <c r="O48" s="4"/>
      <c r="Q48" s="257"/>
      <c r="R48" s="362" t="str">
        <f>IF((K49-SUM(M49:O49))=0,"ＯＫ","エラー")</f>
        <v>ＯＫ</v>
      </c>
    </row>
    <row r="49" spans="1:18" ht="19.899999999999999" hidden="1" customHeight="1">
      <c r="A49" s="8"/>
      <c r="B49" s="5" t="s">
        <v>11</v>
      </c>
      <c r="C49" s="9"/>
      <c r="D49" s="9"/>
      <c r="E49" s="5" t="s">
        <v>11</v>
      </c>
      <c r="F49" s="9"/>
      <c r="G49" s="9"/>
      <c r="H49" s="5" t="s">
        <v>11</v>
      </c>
      <c r="I49" s="9"/>
      <c r="J49" s="9"/>
      <c r="K49" s="3">
        <f>IF(I49&gt;0,A49*C49*F49*I49,IF(F49&gt;0,A49*C49*F49,A49*C49))</f>
        <v>0</v>
      </c>
      <c r="L49" s="3">
        <f>K49-O49</f>
        <v>0</v>
      </c>
      <c r="M49" s="3">
        <f>ROUNDDOWN(L49/2,0)</f>
        <v>0</v>
      </c>
      <c r="N49" s="3">
        <f>L49-M49</f>
        <v>0</v>
      </c>
      <c r="O49" s="10">
        <v>0</v>
      </c>
      <c r="Q49" s="258" t="str">
        <f>IF(K49&gt;=1000000,"相見積書提出必要",IF(K49&gt;=100000,"見積書提出必要",""))</f>
        <v/>
      </c>
      <c r="R49" s="363"/>
    </row>
    <row r="50" spans="1:18" ht="19.899999999999999" hidden="1" customHeight="1">
      <c r="A50" s="7" t="s">
        <v>9</v>
      </c>
      <c r="B50" s="348"/>
      <c r="C50" s="349"/>
      <c r="D50" s="349"/>
      <c r="E50" s="349"/>
      <c r="F50" s="349"/>
      <c r="G50" s="349"/>
      <c r="H50" s="349"/>
      <c r="I50" s="349"/>
      <c r="J50" s="350"/>
      <c r="K50" s="4"/>
      <c r="L50" s="4"/>
      <c r="M50" s="4"/>
      <c r="N50" s="4"/>
      <c r="O50" s="4"/>
      <c r="R50" s="362" t="str">
        <f>IF((K51-SUM(M51:O51))=0,"ＯＫ","エラー")</f>
        <v>ＯＫ</v>
      </c>
    </row>
    <row r="51" spans="1:18" ht="19.899999999999999" hidden="1" customHeight="1">
      <c r="A51" s="8"/>
      <c r="B51" s="5" t="s">
        <v>11</v>
      </c>
      <c r="C51" s="9"/>
      <c r="D51" s="9"/>
      <c r="E51" s="5" t="s">
        <v>11</v>
      </c>
      <c r="F51" s="9"/>
      <c r="G51" s="9"/>
      <c r="H51" s="5" t="s">
        <v>11</v>
      </c>
      <c r="I51" s="9"/>
      <c r="J51" s="9"/>
      <c r="K51" s="3">
        <f>IF(I51&gt;0,A51*C51*F51*I51,IF(F51&gt;0,A51*C51*F51,A51*C51))</f>
        <v>0</v>
      </c>
      <c r="L51" s="3">
        <f>K51-O51</f>
        <v>0</v>
      </c>
      <c r="M51" s="3">
        <f>ROUNDDOWN(L51/2,0)</f>
        <v>0</v>
      </c>
      <c r="N51" s="3">
        <f>L51-M51</f>
        <v>0</v>
      </c>
      <c r="O51" s="10">
        <v>0</v>
      </c>
      <c r="R51" s="363"/>
    </row>
    <row r="52" spans="1:18" ht="19.899999999999999" hidden="1" customHeight="1">
      <c r="A52" s="7" t="s">
        <v>9</v>
      </c>
      <c r="B52" s="348"/>
      <c r="C52" s="349"/>
      <c r="D52" s="349"/>
      <c r="E52" s="349"/>
      <c r="F52" s="349"/>
      <c r="G52" s="349"/>
      <c r="H52" s="349"/>
      <c r="I52" s="349"/>
      <c r="J52" s="350"/>
      <c r="K52" s="4"/>
      <c r="L52" s="4"/>
      <c r="M52" s="4"/>
      <c r="N52" s="4"/>
      <c r="O52" s="4"/>
      <c r="R52" s="362" t="str">
        <f>IF((K53-SUM(M53:O53))=0,"ＯＫ","エラー")</f>
        <v>ＯＫ</v>
      </c>
    </row>
    <row r="53" spans="1:18" ht="19.899999999999999" hidden="1" customHeight="1">
      <c r="A53" s="8"/>
      <c r="B53" s="5" t="s">
        <v>11</v>
      </c>
      <c r="C53" s="9"/>
      <c r="D53" s="9"/>
      <c r="E53" s="5" t="s">
        <v>11</v>
      </c>
      <c r="F53" s="9"/>
      <c r="G53" s="9"/>
      <c r="H53" s="5" t="s">
        <v>11</v>
      </c>
      <c r="I53" s="9"/>
      <c r="J53" s="9"/>
      <c r="K53" s="3">
        <f>IF(I53&gt;0,A53*C53*F53*I53,IF(F53&gt;0,A53*C53*F53,A53*C53))</f>
        <v>0</v>
      </c>
      <c r="L53" s="3">
        <f>K53-O53</f>
        <v>0</v>
      </c>
      <c r="M53" s="3">
        <f>ROUNDDOWN(L53/2,0)</f>
        <v>0</v>
      </c>
      <c r="N53" s="3">
        <f>L53-M53</f>
        <v>0</v>
      </c>
      <c r="O53" s="10">
        <v>0</v>
      </c>
      <c r="R53" s="363"/>
    </row>
    <row r="54" spans="1:18" ht="19.899999999999999" hidden="1" customHeight="1">
      <c r="A54" s="7" t="s">
        <v>9</v>
      </c>
      <c r="B54" s="348"/>
      <c r="C54" s="349"/>
      <c r="D54" s="349"/>
      <c r="E54" s="349"/>
      <c r="F54" s="349"/>
      <c r="G54" s="349"/>
      <c r="H54" s="349"/>
      <c r="I54" s="349"/>
      <c r="J54" s="350"/>
      <c r="K54" s="4"/>
      <c r="L54" s="4"/>
      <c r="M54" s="4"/>
      <c r="N54" s="4"/>
      <c r="O54" s="4"/>
      <c r="R54" s="362" t="str">
        <f>IF((K55-SUM(M55:O55))=0,"ＯＫ","エラー")</f>
        <v>ＯＫ</v>
      </c>
    </row>
    <row r="55" spans="1:18" ht="19.899999999999999" hidden="1" customHeight="1">
      <c r="A55" s="8"/>
      <c r="B55" s="5" t="s">
        <v>11</v>
      </c>
      <c r="C55" s="9"/>
      <c r="D55" s="9"/>
      <c r="E55" s="5" t="s">
        <v>11</v>
      </c>
      <c r="F55" s="9"/>
      <c r="G55" s="9"/>
      <c r="H55" s="5" t="s">
        <v>11</v>
      </c>
      <c r="I55" s="9"/>
      <c r="J55" s="9"/>
      <c r="K55" s="3">
        <f>IF(I55&gt;0,A55*C55*F55*I55,IF(F55&gt;0,A55*C55*F55,A55*C55))</f>
        <v>0</v>
      </c>
      <c r="L55" s="3">
        <f>K55-O55</f>
        <v>0</v>
      </c>
      <c r="M55" s="3">
        <f>ROUNDDOWN(L55/2,0)</f>
        <v>0</v>
      </c>
      <c r="N55" s="3">
        <f>L55-M55</f>
        <v>0</v>
      </c>
      <c r="O55" s="10">
        <v>0</v>
      </c>
      <c r="R55" s="363"/>
    </row>
    <row r="56" spans="1:18" ht="19.899999999999999" hidden="1" customHeight="1">
      <c r="A56" s="7" t="s">
        <v>9</v>
      </c>
      <c r="B56" s="348"/>
      <c r="C56" s="349"/>
      <c r="D56" s="349"/>
      <c r="E56" s="349"/>
      <c r="F56" s="349"/>
      <c r="G56" s="349"/>
      <c r="H56" s="349"/>
      <c r="I56" s="349"/>
      <c r="J56" s="350"/>
      <c r="K56" s="4"/>
      <c r="L56" s="4"/>
      <c r="M56" s="4"/>
      <c r="N56" s="4"/>
      <c r="O56" s="4"/>
      <c r="R56" s="362" t="str">
        <f>IF((K57-SUM(M57:O57))=0,"ＯＫ","エラー")</f>
        <v>ＯＫ</v>
      </c>
    </row>
    <row r="57" spans="1:18" ht="19.899999999999999" hidden="1" customHeight="1">
      <c r="A57" s="8"/>
      <c r="B57" s="5" t="s">
        <v>11</v>
      </c>
      <c r="C57" s="9"/>
      <c r="D57" s="9"/>
      <c r="E57" s="5" t="s">
        <v>11</v>
      </c>
      <c r="F57" s="9"/>
      <c r="G57" s="9"/>
      <c r="H57" s="5" t="s">
        <v>11</v>
      </c>
      <c r="I57" s="9"/>
      <c r="J57" s="9"/>
      <c r="K57" s="3">
        <f>IF(I57&gt;0,A57*C57*F57*I57,IF(F57&gt;0,A57*C57*F57,A57*C57))</f>
        <v>0</v>
      </c>
      <c r="L57" s="3">
        <f>K57-O57</f>
        <v>0</v>
      </c>
      <c r="M57" s="3">
        <f>ROUNDDOWN(L57/2,0)</f>
        <v>0</v>
      </c>
      <c r="N57" s="3">
        <f>L57-M57</f>
        <v>0</v>
      </c>
      <c r="O57" s="10">
        <v>0</v>
      </c>
      <c r="R57" s="363"/>
    </row>
    <row r="58" spans="1:18" ht="19.899999999999999" hidden="1" customHeight="1">
      <c r="A58" s="7" t="s">
        <v>9</v>
      </c>
      <c r="B58" s="348"/>
      <c r="C58" s="349"/>
      <c r="D58" s="349"/>
      <c r="E58" s="349"/>
      <c r="F58" s="349"/>
      <c r="G58" s="349"/>
      <c r="H58" s="349"/>
      <c r="I58" s="349"/>
      <c r="J58" s="350"/>
      <c r="K58" s="4"/>
      <c r="L58" s="4"/>
      <c r="M58" s="4"/>
      <c r="N58" s="4"/>
      <c r="O58" s="4"/>
      <c r="R58" s="362" t="str">
        <f>IF((K59-SUM(M59:O59))=0,"ＯＫ","エラー")</f>
        <v>ＯＫ</v>
      </c>
    </row>
    <row r="59" spans="1:18" ht="19.899999999999999" hidden="1" customHeight="1">
      <c r="A59" s="8"/>
      <c r="B59" s="5" t="s">
        <v>11</v>
      </c>
      <c r="C59" s="9"/>
      <c r="D59" s="9"/>
      <c r="E59" s="5" t="s">
        <v>11</v>
      </c>
      <c r="F59" s="9"/>
      <c r="G59" s="9"/>
      <c r="H59" s="5" t="s">
        <v>11</v>
      </c>
      <c r="I59" s="9"/>
      <c r="J59" s="9"/>
      <c r="K59" s="3">
        <f>IF(I59&gt;0,A59*C59*F59*I59,IF(F59&gt;0,A59*C59*F59,A59*C59))</f>
        <v>0</v>
      </c>
      <c r="L59" s="3">
        <f>K59-O59</f>
        <v>0</v>
      </c>
      <c r="M59" s="3">
        <f>ROUNDDOWN(L59/2,0)</f>
        <v>0</v>
      </c>
      <c r="N59" s="3">
        <f>L59-M59</f>
        <v>0</v>
      </c>
      <c r="O59" s="10">
        <v>0</v>
      </c>
      <c r="R59" s="363"/>
    </row>
    <row r="60" spans="1:18" ht="19.899999999999999" hidden="1" customHeight="1">
      <c r="A60" s="7" t="s">
        <v>9</v>
      </c>
      <c r="B60" s="348"/>
      <c r="C60" s="349"/>
      <c r="D60" s="349"/>
      <c r="E60" s="349"/>
      <c r="F60" s="349"/>
      <c r="G60" s="349"/>
      <c r="H60" s="349"/>
      <c r="I60" s="349"/>
      <c r="J60" s="350"/>
      <c r="K60" s="4"/>
      <c r="L60" s="4"/>
      <c r="M60" s="4"/>
      <c r="N60" s="4"/>
      <c r="O60" s="4"/>
      <c r="R60" s="362" t="str">
        <f>IF((K61-SUM(M61:O61))=0,"ＯＫ","エラー")</f>
        <v>ＯＫ</v>
      </c>
    </row>
    <row r="61" spans="1:18" ht="19.899999999999999" hidden="1" customHeight="1">
      <c r="A61" s="8"/>
      <c r="B61" s="5" t="s">
        <v>11</v>
      </c>
      <c r="C61" s="9"/>
      <c r="D61" s="9"/>
      <c r="E61" s="5" t="s">
        <v>11</v>
      </c>
      <c r="F61" s="9"/>
      <c r="G61" s="9"/>
      <c r="H61" s="5" t="s">
        <v>11</v>
      </c>
      <c r="I61" s="9"/>
      <c r="J61" s="9"/>
      <c r="K61" s="3">
        <f>IF(I61&gt;0,A61*C61*F61*I61,IF(F61&gt;0,A61*C61*F61,A61*C61))</f>
        <v>0</v>
      </c>
      <c r="L61" s="3">
        <f>K61-O61</f>
        <v>0</v>
      </c>
      <c r="M61" s="3">
        <f>ROUNDDOWN(L61/2,0)</f>
        <v>0</v>
      </c>
      <c r="N61" s="3">
        <f>L61-M61</f>
        <v>0</v>
      </c>
      <c r="O61" s="10">
        <v>0</v>
      </c>
      <c r="R61" s="363"/>
    </row>
    <row r="62" spans="1:18" ht="19.899999999999999" hidden="1" customHeight="1">
      <c r="A62" s="7" t="s">
        <v>9</v>
      </c>
      <c r="B62" s="348"/>
      <c r="C62" s="349"/>
      <c r="D62" s="349"/>
      <c r="E62" s="349"/>
      <c r="F62" s="349"/>
      <c r="G62" s="349"/>
      <c r="H62" s="349"/>
      <c r="I62" s="349"/>
      <c r="J62" s="350"/>
      <c r="K62" s="4"/>
      <c r="L62" s="4"/>
      <c r="M62" s="4"/>
      <c r="N62" s="4"/>
      <c r="O62" s="4"/>
      <c r="R62" s="362" t="str">
        <f>IF((K63-SUM(M63:O63))=0,"ＯＫ","エラー")</f>
        <v>ＯＫ</v>
      </c>
    </row>
    <row r="63" spans="1:18" ht="19.899999999999999" hidden="1" customHeight="1">
      <c r="A63" s="8"/>
      <c r="B63" s="5" t="s">
        <v>11</v>
      </c>
      <c r="C63" s="9"/>
      <c r="D63" s="9"/>
      <c r="E63" s="5" t="s">
        <v>11</v>
      </c>
      <c r="F63" s="9"/>
      <c r="G63" s="9"/>
      <c r="H63" s="5" t="s">
        <v>11</v>
      </c>
      <c r="I63" s="9"/>
      <c r="J63" s="9"/>
      <c r="K63" s="3">
        <f>IF(I63&gt;0,A63*C63*F63*I63,IF(F63&gt;0,A63*C63*F63,A63*C63))</f>
        <v>0</v>
      </c>
      <c r="L63" s="3">
        <f>K63-O63</f>
        <v>0</v>
      </c>
      <c r="M63" s="3">
        <f>ROUNDDOWN(L63/2,0)</f>
        <v>0</v>
      </c>
      <c r="N63" s="3">
        <f>L63-M63</f>
        <v>0</v>
      </c>
      <c r="O63" s="10">
        <v>0</v>
      </c>
      <c r="R63" s="363"/>
    </row>
    <row r="64" spans="1:18" ht="19.899999999999999" hidden="1" customHeight="1">
      <c r="A64" s="7" t="s">
        <v>9</v>
      </c>
      <c r="B64" s="348"/>
      <c r="C64" s="349"/>
      <c r="D64" s="349"/>
      <c r="E64" s="349"/>
      <c r="F64" s="349"/>
      <c r="G64" s="349"/>
      <c r="H64" s="349"/>
      <c r="I64" s="349"/>
      <c r="J64" s="350"/>
      <c r="K64" s="4"/>
      <c r="L64" s="4"/>
      <c r="M64" s="4"/>
      <c r="N64" s="4"/>
      <c r="O64" s="4"/>
      <c r="R64" s="362" t="str">
        <f>IF((K65-SUM(M65:O65))=0,"ＯＫ","エラー")</f>
        <v>ＯＫ</v>
      </c>
    </row>
    <row r="65" spans="1:18" ht="19.899999999999999" hidden="1" customHeight="1">
      <c r="A65" s="8"/>
      <c r="B65" s="5" t="s">
        <v>11</v>
      </c>
      <c r="C65" s="9"/>
      <c r="D65" s="9"/>
      <c r="E65" s="5" t="s">
        <v>11</v>
      </c>
      <c r="F65" s="9"/>
      <c r="G65" s="9"/>
      <c r="H65" s="5" t="s">
        <v>11</v>
      </c>
      <c r="I65" s="9"/>
      <c r="J65" s="9"/>
      <c r="K65" s="3">
        <f>IF(I65&gt;0,A65*C65*F65*I65,IF(F65&gt;0,A65*C65*F65,A65*C65))</f>
        <v>0</v>
      </c>
      <c r="L65" s="3">
        <f>K65-O65</f>
        <v>0</v>
      </c>
      <c r="M65" s="3">
        <f>ROUNDDOWN(L65/2,0)</f>
        <v>0</v>
      </c>
      <c r="N65" s="3">
        <f>L65-M65</f>
        <v>0</v>
      </c>
      <c r="O65" s="10">
        <v>0</v>
      </c>
      <c r="R65" s="363"/>
    </row>
    <row r="66" spans="1:18" ht="19.899999999999999" hidden="1" customHeight="1">
      <c r="A66" s="7" t="s">
        <v>9</v>
      </c>
      <c r="B66" s="348"/>
      <c r="C66" s="349"/>
      <c r="D66" s="349"/>
      <c r="E66" s="349"/>
      <c r="F66" s="349"/>
      <c r="G66" s="349"/>
      <c r="H66" s="349"/>
      <c r="I66" s="349"/>
      <c r="J66" s="350"/>
      <c r="K66" s="4"/>
      <c r="L66" s="4"/>
      <c r="M66" s="4"/>
      <c r="N66" s="4"/>
      <c r="O66" s="4"/>
      <c r="R66" s="362" t="str">
        <f>IF((K67-SUM(M67:O67))=0,"ＯＫ","エラー")</f>
        <v>ＯＫ</v>
      </c>
    </row>
    <row r="67" spans="1:18" ht="19.899999999999999" hidden="1" customHeight="1">
      <c r="A67" s="8"/>
      <c r="B67" s="5" t="s">
        <v>11</v>
      </c>
      <c r="C67" s="9"/>
      <c r="D67" s="9"/>
      <c r="E67" s="5" t="s">
        <v>11</v>
      </c>
      <c r="F67" s="9"/>
      <c r="G67" s="9"/>
      <c r="H67" s="5" t="s">
        <v>11</v>
      </c>
      <c r="I67" s="9"/>
      <c r="J67" s="9"/>
      <c r="K67" s="3">
        <f>IF(I67&gt;0,A67*C67*F67*I67,IF(F67&gt;0,A67*C67*F67,A67*C67))</f>
        <v>0</v>
      </c>
      <c r="L67" s="3">
        <f>K67-O67</f>
        <v>0</v>
      </c>
      <c r="M67" s="3">
        <f>ROUNDDOWN(L67/2,0)</f>
        <v>0</v>
      </c>
      <c r="N67" s="3">
        <f>L67-M67</f>
        <v>0</v>
      </c>
      <c r="O67" s="10">
        <v>0</v>
      </c>
      <c r="R67" s="363"/>
    </row>
    <row r="68" spans="1:18" ht="19.899999999999999" hidden="1" customHeight="1">
      <c r="A68" s="7" t="s">
        <v>9</v>
      </c>
      <c r="B68" s="348"/>
      <c r="C68" s="349"/>
      <c r="D68" s="349"/>
      <c r="E68" s="349"/>
      <c r="F68" s="349"/>
      <c r="G68" s="349"/>
      <c r="H68" s="349"/>
      <c r="I68" s="349"/>
      <c r="J68" s="350"/>
      <c r="K68" s="4"/>
      <c r="L68" s="4"/>
      <c r="M68" s="4"/>
      <c r="N68" s="4"/>
      <c r="O68" s="4"/>
      <c r="R68" s="362" t="str">
        <f>IF((K69-SUM(M69:O69))=0,"ＯＫ","エラー")</f>
        <v>ＯＫ</v>
      </c>
    </row>
    <row r="69" spans="1:18" ht="19.899999999999999" hidden="1" customHeight="1">
      <c r="A69" s="8"/>
      <c r="B69" s="5" t="s">
        <v>11</v>
      </c>
      <c r="C69" s="9"/>
      <c r="D69" s="9"/>
      <c r="E69" s="5" t="s">
        <v>11</v>
      </c>
      <c r="F69" s="9"/>
      <c r="G69" s="9"/>
      <c r="H69" s="5" t="s">
        <v>11</v>
      </c>
      <c r="I69" s="9"/>
      <c r="J69" s="9"/>
      <c r="K69" s="3">
        <f>IF(I69&gt;0,A69*C69*F69*I69,IF(F69&gt;0,A69*C69*F69,A69*C69))</f>
        <v>0</v>
      </c>
      <c r="L69" s="3">
        <f>K69-O69</f>
        <v>0</v>
      </c>
      <c r="M69" s="3">
        <f>ROUNDDOWN(L69/2,0)</f>
        <v>0</v>
      </c>
      <c r="N69" s="3">
        <f>L69-M69</f>
        <v>0</v>
      </c>
      <c r="O69" s="10">
        <v>0</v>
      </c>
      <c r="R69" s="363"/>
    </row>
    <row r="70" spans="1:18" ht="19.899999999999999" customHeight="1">
      <c r="A70" s="330" t="s">
        <v>33</v>
      </c>
      <c r="B70" s="357"/>
      <c r="C70" s="357"/>
      <c r="D70" s="357"/>
      <c r="E70" s="357"/>
      <c r="F70" s="357"/>
      <c r="G70" s="357"/>
      <c r="H70" s="357"/>
      <c r="I70" s="357"/>
      <c r="J70" s="358"/>
      <c r="K70" s="11">
        <f>SUM(K40:K69)</f>
        <v>2500000</v>
      </c>
      <c r="L70" s="11">
        <f t="shared" ref="L70" si="1">SUM(L40:L69)</f>
        <v>2500000</v>
      </c>
      <c r="M70" s="11">
        <f t="shared" ref="M70" si="2">SUM(M40:M69)</f>
        <v>1250000</v>
      </c>
      <c r="N70" s="11">
        <f t="shared" ref="N70" si="3">SUM(N40:N69)</f>
        <v>1250000</v>
      </c>
      <c r="O70" s="11">
        <f t="shared" ref="O70" si="4">SUM(O40:O69)</f>
        <v>0</v>
      </c>
      <c r="Q70" s="259"/>
      <c r="R70" s="49" t="str">
        <f>IF(L70&gt;3000000,"補助上限額オーバー！","ＯＫ")</f>
        <v>ＯＫ</v>
      </c>
    </row>
    <row r="71" spans="1:18" ht="19.899999999999999" customHeight="1"/>
    <row r="72" spans="1:18" ht="19.899999999999999" customHeight="1">
      <c r="A72" s="12" t="s">
        <v>36</v>
      </c>
    </row>
    <row r="73" spans="1:18" ht="19.899999999999999" customHeight="1">
      <c r="A73" s="351" t="s">
        <v>8</v>
      </c>
      <c r="B73" s="352"/>
      <c r="C73" s="352"/>
      <c r="D73" s="352"/>
      <c r="E73" s="352"/>
      <c r="F73" s="352"/>
      <c r="G73" s="352"/>
      <c r="H73" s="352"/>
      <c r="I73" s="352"/>
      <c r="J73" s="353"/>
      <c r="K73" s="323" t="s">
        <v>12</v>
      </c>
      <c r="L73" s="359" t="s">
        <v>13</v>
      </c>
      <c r="M73" s="359"/>
      <c r="N73" s="359"/>
      <c r="O73" s="76" t="s">
        <v>16</v>
      </c>
      <c r="Q73" s="364" t="s">
        <v>438</v>
      </c>
      <c r="R73" s="360" t="s">
        <v>99</v>
      </c>
    </row>
    <row r="74" spans="1:18" ht="19.899999999999999" customHeight="1">
      <c r="A74" s="354"/>
      <c r="B74" s="355"/>
      <c r="C74" s="355"/>
      <c r="D74" s="355"/>
      <c r="E74" s="355"/>
      <c r="F74" s="355"/>
      <c r="G74" s="355"/>
      <c r="H74" s="355"/>
      <c r="I74" s="355"/>
      <c r="J74" s="356"/>
      <c r="K74" s="323"/>
      <c r="L74" s="76" t="s">
        <v>17</v>
      </c>
      <c r="M74" s="76" t="s">
        <v>14</v>
      </c>
      <c r="N74" s="359" t="s">
        <v>15</v>
      </c>
      <c r="O74" s="359"/>
      <c r="Q74" s="365"/>
      <c r="R74" s="361"/>
    </row>
    <row r="75" spans="1:18" ht="19.899999999999999" customHeight="1">
      <c r="A75" s="7" t="s">
        <v>30</v>
      </c>
      <c r="B75" s="348" t="s">
        <v>364</v>
      </c>
      <c r="C75" s="349"/>
      <c r="D75" s="349"/>
      <c r="E75" s="349"/>
      <c r="F75" s="349"/>
      <c r="G75" s="349"/>
      <c r="H75" s="349"/>
      <c r="I75" s="349"/>
      <c r="J75" s="350"/>
      <c r="K75" s="4"/>
      <c r="L75" s="4"/>
      <c r="M75" s="4"/>
      <c r="N75" s="4"/>
      <c r="O75" s="4"/>
      <c r="Q75" s="257"/>
      <c r="R75" s="362" t="str">
        <f>IF((K76-SUM(M76:O76))=0,"ＯＫ","エラー")</f>
        <v>ＯＫ</v>
      </c>
    </row>
    <row r="76" spans="1:18" ht="19.899999999999999" customHeight="1">
      <c r="A76" s="8">
        <v>200000</v>
      </c>
      <c r="B76" s="5" t="s">
        <v>11</v>
      </c>
      <c r="C76" s="9">
        <v>1</v>
      </c>
      <c r="D76" s="9" t="s">
        <v>358</v>
      </c>
      <c r="E76" s="5" t="s">
        <v>11</v>
      </c>
      <c r="F76" s="9"/>
      <c r="G76" s="9"/>
      <c r="H76" s="5" t="s">
        <v>11</v>
      </c>
      <c r="I76" s="9"/>
      <c r="J76" s="9"/>
      <c r="K76" s="3">
        <f>IF(I76&gt;0,A76*C76*F76*I76,IF(F76&gt;0,A76*C76*F76,A76*C76))</f>
        <v>200000</v>
      </c>
      <c r="L76" s="3">
        <f>K76-O76</f>
        <v>200000</v>
      </c>
      <c r="M76" s="3">
        <f>ROUNDDOWN(L76/2,0)</f>
        <v>100000</v>
      </c>
      <c r="N76" s="3">
        <f>L76-M76</f>
        <v>100000</v>
      </c>
      <c r="O76" s="10">
        <v>0</v>
      </c>
      <c r="Q76" s="258" t="str">
        <f>IF(K76&gt;=1000000,"相見積書提出必要",IF(K76&gt;=100000,"見積書提出必要",""))</f>
        <v>見積書提出必要</v>
      </c>
      <c r="R76" s="363"/>
    </row>
    <row r="77" spans="1:18" ht="19.899999999999999" customHeight="1">
      <c r="A77" s="7" t="s">
        <v>30</v>
      </c>
      <c r="B77" s="348" t="s">
        <v>365</v>
      </c>
      <c r="C77" s="349"/>
      <c r="D77" s="349"/>
      <c r="E77" s="349"/>
      <c r="F77" s="349"/>
      <c r="G77" s="349"/>
      <c r="H77" s="349"/>
      <c r="I77" s="349"/>
      <c r="J77" s="350"/>
      <c r="K77" s="4"/>
      <c r="L77" s="4"/>
      <c r="M77" s="4"/>
      <c r="N77" s="4"/>
      <c r="O77" s="4"/>
      <c r="Q77" s="257"/>
      <c r="R77" s="362" t="str">
        <f>IF((K78-SUM(M78:O78))=0,"ＯＫ","エラー")</f>
        <v>ＯＫ</v>
      </c>
    </row>
    <row r="78" spans="1:18" ht="19.899999999999999" customHeight="1">
      <c r="A78" s="8">
        <v>220000</v>
      </c>
      <c r="B78" s="5" t="s">
        <v>11</v>
      </c>
      <c r="C78" s="9">
        <v>1</v>
      </c>
      <c r="D78" s="9" t="s">
        <v>358</v>
      </c>
      <c r="E78" s="5" t="s">
        <v>11</v>
      </c>
      <c r="F78" s="9"/>
      <c r="G78" s="9"/>
      <c r="H78" s="5" t="s">
        <v>11</v>
      </c>
      <c r="I78" s="9"/>
      <c r="J78" s="9"/>
      <c r="K78" s="3">
        <f>IF(I78&gt;0,A78*C78*F78*I78,IF(F78&gt;0,A78*C78*F78,A78*C78))</f>
        <v>220000</v>
      </c>
      <c r="L78" s="3">
        <f>K78-O78</f>
        <v>220000</v>
      </c>
      <c r="M78" s="3">
        <f>ROUNDDOWN(L78/2,0)</f>
        <v>110000</v>
      </c>
      <c r="N78" s="3">
        <f>L78-M78</f>
        <v>110000</v>
      </c>
      <c r="O78" s="10">
        <v>0</v>
      </c>
      <c r="Q78" s="258" t="str">
        <f>IF(K78&gt;=1000000,"相見積書提出必要",IF(K78&gt;=100000,"見積書提出必要",""))</f>
        <v>見積書提出必要</v>
      </c>
      <c r="R78" s="363"/>
    </row>
    <row r="79" spans="1:18" ht="19.899999999999999" customHeight="1">
      <c r="A79" s="7" t="s">
        <v>31</v>
      </c>
      <c r="B79" s="348" t="s">
        <v>366</v>
      </c>
      <c r="C79" s="349"/>
      <c r="D79" s="349"/>
      <c r="E79" s="349"/>
      <c r="F79" s="349"/>
      <c r="G79" s="349"/>
      <c r="H79" s="349"/>
      <c r="I79" s="349"/>
      <c r="J79" s="350"/>
      <c r="K79" s="4"/>
      <c r="L79" s="4"/>
      <c r="M79" s="4"/>
      <c r="N79" s="4"/>
      <c r="O79" s="4"/>
      <c r="Q79" s="257"/>
      <c r="R79" s="362" t="str">
        <f>IF((K80-SUM(M80:O80))=0,"ＯＫ","エラー")</f>
        <v>ＯＫ</v>
      </c>
    </row>
    <row r="80" spans="1:18" ht="19.899999999999999" customHeight="1">
      <c r="A80" s="8">
        <v>20000</v>
      </c>
      <c r="B80" s="5" t="s">
        <v>11</v>
      </c>
      <c r="C80" s="9">
        <v>2</v>
      </c>
      <c r="D80" s="9" t="s">
        <v>358</v>
      </c>
      <c r="E80" s="5" t="s">
        <v>11</v>
      </c>
      <c r="F80" s="9"/>
      <c r="G80" s="9"/>
      <c r="H80" s="5" t="s">
        <v>11</v>
      </c>
      <c r="I80" s="9"/>
      <c r="J80" s="9"/>
      <c r="K80" s="3">
        <f>IF(I80&gt;0,A80*C80*F80*I80,IF(F80&gt;0,A80*C80*F80,A80*C80))</f>
        <v>40000</v>
      </c>
      <c r="L80" s="3">
        <f>K80-O80</f>
        <v>40000</v>
      </c>
      <c r="M80" s="3">
        <f>ROUNDDOWN(L80/2,0)</f>
        <v>20000</v>
      </c>
      <c r="N80" s="3">
        <f>L80-M80</f>
        <v>20000</v>
      </c>
      <c r="O80" s="10">
        <v>0</v>
      </c>
      <c r="Q80" s="258" t="str">
        <f>IF(K80&gt;=1000000,"相見積書提出必要",IF(K80&gt;=100000,"見積書提出必要",""))</f>
        <v/>
      </c>
      <c r="R80" s="363"/>
    </row>
    <row r="81" spans="1:18" ht="19.899999999999999" customHeight="1">
      <c r="A81" s="7" t="s">
        <v>31</v>
      </c>
      <c r="B81" s="348" t="s">
        <v>367</v>
      </c>
      <c r="C81" s="349"/>
      <c r="D81" s="349"/>
      <c r="E81" s="349"/>
      <c r="F81" s="349"/>
      <c r="G81" s="349"/>
      <c r="H81" s="349"/>
      <c r="I81" s="349"/>
      <c r="J81" s="350"/>
      <c r="K81" s="4"/>
      <c r="L81" s="4"/>
      <c r="M81" s="4"/>
      <c r="N81" s="4"/>
      <c r="O81" s="4"/>
      <c r="Q81" s="257"/>
      <c r="R81" s="362" t="str">
        <f>IF((K82-SUM(M82:O82))=0,"ＯＫ","エラー")</f>
        <v>ＯＫ</v>
      </c>
    </row>
    <row r="82" spans="1:18" ht="19.899999999999999" customHeight="1">
      <c r="A82" s="8">
        <v>50000</v>
      </c>
      <c r="B82" s="5" t="s">
        <v>11</v>
      </c>
      <c r="C82" s="9">
        <v>1</v>
      </c>
      <c r="D82" s="9" t="s">
        <v>361</v>
      </c>
      <c r="E82" s="5" t="s">
        <v>11</v>
      </c>
      <c r="F82" s="9"/>
      <c r="G82" s="9"/>
      <c r="H82" s="5" t="s">
        <v>11</v>
      </c>
      <c r="I82" s="9"/>
      <c r="J82" s="9"/>
      <c r="K82" s="3">
        <f>IF(I82&gt;0,A82*C82*F82*I82,IF(F82&gt;0,A82*C82*F82,A82*C82))</f>
        <v>50000</v>
      </c>
      <c r="L82" s="3">
        <f>K82-O82</f>
        <v>50000</v>
      </c>
      <c r="M82" s="3">
        <f>ROUNDDOWN(L82/2,0)</f>
        <v>25000</v>
      </c>
      <c r="N82" s="3">
        <f>L82-M82</f>
        <v>25000</v>
      </c>
      <c r="O82" s="10">
        <v>0</v>
      </c>
      <c r="Q82" s="258" t="str">
        <f t="shared" ref="Q82" si="5">IF(K82&gt;=1000000,"相見積書提出必要",IF(K82&gt;=100000,"見積書提出必要",""))</f>
        <v/>
      </c>
      <c r="R82" s="363"/>
    </row>
    <row r="83" spans="1:18" ht="19.899999999999999" customHeight="1">
      <c r="A83" s="7" t="s">
        <v>31</v>
      </c>
      <c r="B83" s="348" t="s">
        <v>368</v>
      </c>
      <c r="C83" s="349"/>
      <c r="D83" s="349"/>
      <c r="E83" s="349"/>
      <c r="F83" s="349"/>
      <c r="G83" s="349"/>
      <c r="H83" s="349"/>
      <c r="I83" s="349"/>
      <c r="J83" s="350"/>
      <c r="K83" s="4"/>
      <c r="L83" s="4"/>
      <c r="M83" s="4"/>
      <c r="N83" s="4"/>
      <c r="O83" s="4"/>
      <c r="Q83" s="257"/>
      <c r="R83" s="362" t="str">
        <f>IF((K84-SUM(M84:O84))=0,"ＯＫ","エラー")</f>
        <v>ＯＫ</v>
      </c>
    </row>
    <row r="84" spans="1:18" ht="19.899999999999999" customHeight="1">
      <c r="A84" s="8">
        <v>10000</v>
      </c>
      <c r="B84" s="5" t="s">
        <v>11</v>
      </c>
      <c r="C84" s="9">
        <v>1</v>
      </c>
      <c r="D84" s="9" t="s">
        <v>358</v>
      </c>
      <c r="E84" s="5" t="s">
        <v>11</v>
      </c>
      <c r="F84" s="9"/>
      <c r="G84" s="9"/>
      <c r="H84" s="5" t="s">
        <v>11</v>
      </c>
      <c r="I84" s="9"/>
      <c r="J84" s="9"/>
      <c r="K84" s="3">
        <f>IF(I84&gt;0,A84*C84*F84*I84,IF(F84&gt;0,A84*C84*F84,A84*C84))</f>
        <v>10000</v>
      </c>
      <c r="L84" s="3">
        <f>K84-O84</f>
        <v>10000</v>
      </c>
      <c r="M84" s="3">
        <f>ROUNDDOWN(L84/2,0)</f>
        <v>5000</v>
      </c>
      <c r="N84" s="3">
        <f>L84-M84</f>
        <v>5000</v>
      </c>
      <c r="O84" s="10">
        <v>0</v>
      </c>
      <c r="Q84" s="258" t="str">
        <f t="shared" ref="Q84" si="6">IF(K84&gt;=1000000,"相見積書提出必要",IF(K84&gt;=100000,"見積書提出必要",""))</f>
        <v/>
      </c>
      <c r="R84" s="363"/>
    </row>
    <row r="85" spans="1:18" ht="19.899999999999999" hidden="1" customHeight="1">
      <c r="A85" s="7" t="s">
        <v>9</v>
      </c>
      <c r="B85" s="348"/>
      <c r="C85" s="349"/>
      <c r="D85" s="349"/>
      <c r="E85" s="349"/>
      <c r="F85" s="349"/>
      <c r="G85" s="349"/>
      <c r="H85" s="349"/>
      <c r="I85" s="349"/>
      <c r="J85" s="350"/>
      <c r="K85" s="4"/>
      <c r="L85" s="4"/>
      <c r="M85" s="4"/>
      <c r="N85" s="4"/>
      <c r="O85" s="4"/>
      <c r="R85" s="362" t="str">
        <f>IF((K86-SUM(M86:O86))=0,"ＯＫ","エラー")</f>
        <v>ＯＫ</v>
      </c>
    </row>
    <row r="86" spans="1:18" ht="19.899999999999999" hidden="1" customHeight="1">
      <c r="A86" s="8"/>
      <c r="B86" s="5" t="s">
        <v>11</v>
      </c>
      <c r="C86" s="9"/>
      <c r="D86" s="9"/>
      <c r="E86" s="5" t="s">
        <v>11</v>
      </c>
      <c r="F86" s="9"/>
      <c r="G86" s="9"/>
      <c r="H86" s="5" t="s">
        <v>11</v>
      </c>
      <c r="I86" s="9"/>
      <c r="J86" s="9"/>
      <c r="K86" s="3">
        <f>IF(I86&gt;0,A86*C86*F86*I86,IF(F86&gt;0,A86*C86*F86,A86*C86))</f>
        <v>0</v>
      </c>
      <c r="L86" s="3">
        <f>K86-O86</f>
        <v>0</v>
      </c>
      <c r="M86" s="3">
        <f>ROUNDDOWN(L86/2,0)</f>
        <v>0</v>
      </c>
      <c r="N86" s="3">
        <f>L86-M86</f>
        <v>0</v>
      </c>
      <c r="O86" s="10">
        <v>0</v>
      </c>
      <c r="R86" s="363"/>
    </row>
    <row r="87" spans="1:18" ht="19.899999999999999" hidden="1" customHeight="1">
      <c r="A87" s="7" t="s">
        <v>9</v>
      </c>
      <c r="B87" s="348"/>
      <c r="C87" s="349"/>
      <c r="D87" s="349"/>
      <c r="E87" s="349"/>
      <c r="F87" s="349"/>
      <c r="G87" s="349"/>
      <c r="H87" s="349"/>
      <c r="I87" s="349"/>
      <c r="J87" s="350"/>
      <c r="K87" s="4"/>
      <c r="L87" s="4"/>
      <c r="M87" s="4"/>
      <c r="N87" s="4"/>
      <c r="O87" s="4"/>
      <c r="R87" s="362" t="str">
        <f>IF((K88-SUM(M88:O88))=0,"ＯＫ","エラー")</f>
        <v>ＯＫ</v>
      </c>
    </row>
    <row r="88" spans="1:18" ht="19.899999999999999" hidden="1" customHeight="1">
      <c r="A88" s="8"/>
      <c r="B88" s="5" t="s">
        <v>11</v>
      </c>
      <c r="C88" s="9"/>
      <c r="D88" s="9"/>
      <c r="E88" s="5" t="s">
        <v>11</v>
      </c>
      <c r="F88" s="9"/>
      <c r="G88" s="9"/>
      <c r="H88" s="5" t="s">
        <v>11</v>
      </c>
      <c r="I88" s="9"/>
      <c r="J88" s="9"/>
      <c r="K88" s="3">
        <f>IF(I88&gt;0,A88*C88*F88*I88,IF(F88&gt;0,A88*C88*F88,A88*C88))</f>
        <v>0</v>
      </c>
      <c r="L88" s="3">
        <f>K88-O88</f>
        <v>0</v>
      </c>
      <c r="M88" s="3">
        <f>ROUNDDOWN(L88/2,0)</f>
        <v>0</v>
      </c>
      <c r="N88" s="3">
        <f>L88-M88</f>
        <v>0</v>
      </c>
      <c r="O88" s="10">
        <v>0</v>
      </c>
      <c r="R88" s="363"/>
    </row>
    <row r="89" spans="1:18" ht="19.899999999999999" hidden="1" customHeight="1">
      <c r="A89" s="7" t="s">
        <v>9</v>
      </c>
      <c r="B89" s="348"/>
      <c r="C89" s="349"/>
      <c r="D89" s="349"/>
      <c r="E89" s="349"/>
      <c r="F89" s="349"/>
      <c r="G89" s="349"/>
      <c r="H89" s="349"/>
      <c r="I89" s="349"/>
      <c r="J89" s="350"/>
      <c r="K89" s="4"/>
      <c r="L89" s="4"/>
      <c r="M89" s="4"/>
      <c r="N89" s="4"/>
      <c r="O89" s="4"/>
      <c r="R89" s="362" t="str">
        <f>IF((K90-SUM(M90:O90))=0,"ＯＫ","エラー")</f>
        <v>ＯＫ</v>
      </c>
    </row>
    <row r="90" spans="1:18" ht="19.899999999999999" hidden="1" customHeight="1">
      <c r="A90" s="8"/>
      <c r="B90" s="5" t="s">
        <v>11</v>
      </c>
      <c r="C90" s="9"/>
      <c r="D90" s="9"/>
      <c r="E90" s="5" t="s">
        <v>11</v>
      </c>
      <c r="F90" s="9"/>
      <c r="G90" s="9"/>
      <c r="H90" s="5" t="s">
        <v>11</v>
      </c>
      <c r="I90" s="9"/>
      <c r="J90" s="9"/>
      <c r="K90" s="3">
        <f>IF(I90&gt;0,A90*C90*F90*I90,IF(F90&gt;0,A90*C90*F90,A90*C90))</f>
        <v>0</v>
      </c>
      <c r="L90" s="3">
        <f>K90-O90</f>
        <v>0</v>
      </c>
      <c r="M90" s="3">
        <f>ROUNDDOWN(L90/2,0)</f>
        <v>0</v>
      </c>
      <c r="N90" s="3">
        <f>L90-M90</f>
        <v>0</v>
      </c>
      <c r="O90" s="10">
        <v>0</v>
      </c>
      <c r="R90" s="363"/>
    </row>
    <row r="91" spans="1:18" ht="19.899999999999999" hidden="1" customHeight="1">
      <c r="A91" s="7" t="s">
        <v>9</v>
      </c>
      <c r="B91" s="348"/>
      <c r="C91" s="349"/>
      <c r="D91" s="349"/>
      <c r="E91" s="349"/>
      <c r="F91" s="349"/>
      <c r="G91" s="349"/>
      <c r="H91" s="349"/>
      <c r="I91" s="349"/>
      <c r="J91" s="350"/>
      <c r="K91" s="4"/>
      <c r="L91" s="4"/>
      <c r="M91" s="4"/>
      <c r="N91" s="4"/>
      <c r="O91" s="4"/>
      <c r="R91" s="362" t="str">
        <f>IF((K92-SUM(M92:O92))=0,"ＯＫ","エラー")</f>
        <v>ＯＫ</v>
      </c>
    </row>
    <row r="92" spans="1:18" ht="19.899999999999999" hidden="1" customHeight="1">
      <c r="A92" s="8"/>
      <c r="B92" s="5" t="s">
        <v>11</v>
      </c>
      <c r="C92" s="9"/>
      <c r="D92" s="9"/>
      <c r="E92" s="5" t="s">
        <v>11</v>
      </c>
      <c r="F92" s="9"/>
      <c r="G92" s="9"/>
      <c r="H92" s="5" t="s">
        <v>11</v>
      </c>
      <c r="I92" s="9"/>
      <c r="J92" s="9"/>
      <c r="K92" s="3">
        <f>IF(I92&gt;0,A92*C92*F92*I92,IF(F92&gt;0,A92*C92*F92,A92*C92))</f>
        <v>0</v>
      </c>
      <c r="L92" s="3">
        <f>K92-O92</f>
        <v>0</v>
      </c>
      <c r="M92" s="3">
        <f>ROUNDDOWN(L92/2,0)</f>
        <v>0</v>
      </c>
      <c r="N92" s="3">
        <f>L92-M92</f>
        <v>0</v>
      </c>
      <c r="O92" s="10">
        <v>0</v>
      </c>
      <c r="R92" s="363"/>
    </row>
    <row r="93" spans="1:18" ht="19.899999999999999" hidden="1" customHeight="1">
      <c r="A93" s="7" t="s">
        <v>9</v>
      </c>
      <c r="B93" s="348"/>
      <c r="C93" s="349"/>
      <c r="D93" s="349"/>
      <c r="E93" s="349"/>
      <c r="F93" s="349"/>
      <c r="G93" s="349"/>
      <c r="H93" s="349"/>
      <c r="I93" s="349"/>
      <c r="J93" s="350"/>
      <c r="K93" s="4"/>
      <c r="L93" s="4"/>
      <c r="M93" s="4"/>
      <c r="N93" s="4"/>
      <c r="O93" s="4"/>
      <c r="R93" s="362" t="str">
        <f>IF((K94-SUM(M94:O94))=0,"ＯＫ","エラー")</f>
        <v>ＯＫ</v>
      </c>
    </row>
    <row r="94" spans="1:18" ht="19.899999999999999" hidden="1" customHeight="1">
      <c r="A94" s="8"/>
      <c r="B94" s="5" t="s">
        <v>11</v>
      </c>
      <c r="C94" s="9"/>
      <c r="D94" s="9"/>
      <c r="E94" s="5" t="s">
        <v>11</v>
      </c>
      <c r="F94" s="9"/>
      <c r="G94" s="9"/>
      <c r="H94" s="5" t="s">
        <v>11</v>
      </c>
      <c r="I94" s="9"/>
      <c r="J94" s="9"/>
      <c r="K94" s="3">
        <f>IF(I94&gt;0,A94*C94*F94*I94,IF(F94&gt;0,A94*C94*F94,A94*C94))</f>
        <v>0</v>
      </c>
      <c r="L94" s="3">
        <f>K94-O94</f>
        <v>0</v>
      </c>
      <c r="M94" s="3">
        <f>ROUNDDOWN(L94/2,0)</f>
        <v>0</v>
      </c>
      <c r="N94" s="3">
        <f>L94-M94</f>
        <v>0</v>
      </c>
      <c r="O94" s="10">
        <v>0</v>
      </c>
      <c r="R94" s="363"/>
    </row>
    <row r="95" spans="1:18" ht="19.899999999999999" hidden="1" customHeight="1">
      <c r="A95" s="7" t="s">
        <v>9</v>
      </c>
      <c r="B95" s="348"/>
      <c r="C95" s="349"/>
      <c r="D95" s="349"/>
      <c r="E95" s="349"/>
      <c r="F95" s="349"/>
      <c r="G95" s="349"/>
      <c r="H95" s="349"/>
      <c r="I95" s="349"/>
      <c r="J95" s="350"/>
      <c r="K95" s="4"/>
      <c r="L95" s="4"/>
      <c r="M95" s="4"/>
      <c r="N95" s="4"/>
      <c r="O95" s="4"/>
      <c r="R95" s="362" t="str">
        <f>IF((K96-SUM(M96:O96))=0,"ＯＫ","エラー")</f>
        <v>ＯＫ</v>
      </c>
    </row>
    <row r="96" spans="1:18" ht="19.899999999999999" hidden="1" customHeight="1">
      <c r="A96" s="8"/>
      <c r="B96" s="5" t="s">
        <v>11</v>
      </c>
      <c r="C96" s="9"/>
      <c r="D96" s="9"/>
      <c r="E96" s="5" t="s">
        <v>11</v>
      </c>
      <c r="F96" s="9"/>
      <c r="G96" s="9"/>
      <c r="H96" s="5" t="s">
        <v>11</v>
      </c>
      <c r="I96" s="9"/>
      <c r="J96" s="9"/>
      <c r="K96" s="3">
        <f>IF(I96&gt;0,A96*C96*F96*I96,IF(F96&gt;0,A96*C96*F96,A96*C96))</f>
        <v>0</v>
      </c>
      <c r="L96" s="3">
        <f>K96-O96</f>
        <v>0</v>
      </c>
      <c r="M96" s="3">
        <f>ROUNDDOWN(L96/2,0)</f>
        <v>0</v>
      </c>
      <c r="N96" s="3">
        <f>L96-M96</f>
        <v>0</v>
      </c>
      <c r="O96" s="10">
        <v>0</v>
      </c>
      <c r="R96" s="363"/>
    </row>
    <row r="97" spans="1:18" ht="19.899999999999999" hidden="1" customHeight="1">
      <c r="A97" s="7" t="s">
        <v>9</v>
      </c>
      <c r="B97" s="348"/>
      <c r="C97" s="349"/>
      <c r="D97" s="349"/>
      <c r="E97" s="349"/>
      <c r="F97" s="349"/>
      <c r="G97" s="349"/>
      <c r="H97" s="349"/>
      <c r="I97" s="349"/>
      <c r="J97" s="350"/>
      <c r="K97" s="4"/>
      <c r="L97" s="4"/>
      <c r="M97" s="4"/>
      <c r="N97" s="4"/>
      <c r="O97" s="4"/>
      <c r="R97" s="362" t="str">
        <f>IF((K98-SUM(M98:O98))=0,"ＯＫ","エラー")</f>
        <v>ＯＫ</v>
      </c>
    </row>
    <row r="98" spans="1:18" ht="19.899999999999999" hidden="1" customHeight="1">
      <c r="A98" s="8"/>
      <c r="B98" s="5" t="s">
        <v>11</v>
      </c>
      <c r="C98" s="9"/>
      <c r="D98" s="9"/>
      <c r="E98" s="5" t="s">
        <v>11</v>
      </c>
      <c r="F98" s="9"/>
      <c r="G98" s="9"/>
      <c r="H98" s="5" t="s">
        <v>11</v>
      </c>
      <c r="I98" s="9"/>
      <c r="J98" s="9"/>
      <c r="K98" s="3">
        <f>IF(I98&gt;0,A98*C98*F98*I98,IF(F98&gt;0,A98*C98*F98,A98*C98))</f>
        <v>0</v>
      </c>
      <c r="L98" s="3">
        <f>K98-O98</f>
        <v>0</v>
      </c>
      <c r="M98" s="3">
        <f>ROUNDDOWN(L98/2,0)</f>
        <v>0</v>
      </c>
      <c r="N98" s="3">
        <f>L98-M98</f>
        <v>0</v>
      </c>
      <c r="O98" s="10">
        <v>0</v>
      </c>
      <c r="R98" s="363"/>
    </row>
    <row r="99" spans="1:18" ht="19.899999999999999" hidden="1" customHeight="1">
      <c r="A99" s="7" t="s">
        <v>9</v>
      </c>
      <c r="B99" s="348"/>
      <c r="C99" s="349"/>
      <c r="D99" s="349"/>
      <c r="E99" s="349"/>
      <c r="F99" s="349"/>
      <c r="G99" s="349"/>
      <c r="H99" s="349"/>
      <c r="I99" s="349"/>
      <c r="J99" s="350"/>
      <c r="K99" s="4"/>
      <c r="L99" s="4"/>
      <c r="M99" s="4"/>
      <c r="N99" s="4"/>
      <c r="O99" s="4"/>
      <c r="R99" s="362" t="str">
        <f>IF((K100-SUM(M100:O100))=0,"ＯＫ","エラー")</f>
        <v>ＯＫ</v>
      </c>
    </row>
    <row r="100" spans="1:18" ht="19.899999999999999" hidden="1" customHeight="1">
      <c r="A100" s="8"/>
      <c r="B100" s="5" t="s">
        <v>11</v>
      </c>
      <c r="C100" s="9"/>
      <c r="D100" s="9"/>
      <c r="E100" s="5" t="s">
        <v>11</v>
      </c>
      <c r="F100" s="9"/>
      <c r="G100" s="9"/>
      <c r="H100" s="5" t="s">
        <v>11</v>
      </c>
      <c r="I100" s="9"/>
      <c r="J100" s="9"/>
      <c r="K100" s="3">
        <f>IF(I100&gt;0,A100*C100*F100*I100,IF(F100&gt;0,A100*C100*F100,A100*C100))</f>
        <v>0</v>
      </c>
      <c r="L100" s="3">
        <f>K100-O100</f>
        <v>0</v>
      </c>
      <c r="M100" s="3">
        <f>ROUNDDOWN(L100/2,0)</f>
        <v>0</v>
      </c>
      <c r="N100" s="3">
        <f>L100-M100</f>
        <v>0</v>
      </c>
      <c r="O100" s="10">
        <v>0</v>
      </c>
      <c r="R100" s="363"/>
    </row>
    <row r="101" spans="1:18" ht="19.899999999999999" hidden="1" customHeight="1">
      <c r="A101" s="7" t="s">
        <v>9</v>
      </c>
      <c r="B101" s="348"/>
      <c r="C101" s="349"/>
      <c r="D101" s="349"/>
      <c r="E101" s="349"/>
      <c r="F101" s="349"/>
      <c r="G101" s="349"/>
      <c r="H101" s="349"/>
      <c r="I101" s="349"/>
      <c r="J101" s="350"/>
      <c r="K101" s="4"/>
      <c r="L101" s="4"/>
      <c r="M101" s="4"/>
      <c r="N101" s="4"/>
      <c r="O101" s="4"/>
      <c r="R101" s="362" t="str">
        <f>IF((K102-SUM(M102:O102))=0,"ＯＫ","エラー")</f>
        <v>ＯＫ</v>
      </c>
    </row>
    <row r="102" spans="1:18" ht="19.899999999999999" hidden="1" customHeight="1">
      <c r="A102" s="8"/>
      <c r="B102" s="5" t="s">
        <v>11</v>
      </c>
      <c r="C102" s="9"/>
      <c r="D102" s="9"/>
      <c r="E102" s="5" t="s">
        <v>11</v>
      </c>
      <c r="F102" s="9"/>
      <c r="G102" s="9"/>
      <c r="H102" s="5" t="s">
        <v>11</v>
      </c>
      <c r="I102" s="9"/>
      <c r="J102" s="9"/>
      <c r="K102" s="3">
        <f>IF(I102&gt;0,A102*C102*F102*I102,IF(F102&gt;0,A102*C102*F102,A102*C102))</f>
        <v>0</v>
      </c>
      <c r="L102" s="3">
        <f>K102-O102</f>
        <v>0</v>
      </c>
      <c r="M102" s="3">
        <f>ROUNDDOWN(L102/2,0)</f>
        <v>0</v>
      </c>
      <c r="N102" s="3">
        <f>L102-M102</f>
        <v>0</v>
      </c>
      <c r="O102" s="10">
        <v>0</v>
      </c>
      <c r="R102" s="363"/>
    </row>
    <row r="103" spans="1:18" ht="19.899999999999999" hidden="1" customHeight="1">
      <c r="A103" s="7" t="s">
        <v>9</v>
      </c>
      <c r="B103" s="348"/>
      <c r="C103" s="349"/>
      <c r="D103" s="349"/>
      <c r="E103" s="349"/>
      <c r="F103" s="349"/>
      <c r="G103" s="349"/>
      <c r="H103" s="349"/>
      <c r="I103" s="349"/>
      <c r="J103" s="350"/>
      <c r="K103" s="4"/>
      <c r="L103" s="4"/>
      <c r="M103" s="4"/>
      <c r="N103" s="4"/>
      <c r="O103" s="4"/>
      <c r="R103" s="362" t="str">
        <f>IF((K104-SUM(M104:O104))=0,"ＯＫ","エラー")</f>
        <v>ＯＫ</v>
      </c>
    </row>
    <row r="104" spans="1:18" ht="19.899999999999999" hidden="1" customHeight="1">
      <c r="A104" s="8"/>
      <c r="B104" s="5" t="s">
        <v>11</v>
      </c>
      <c r="C104" s="9"/>
      <c r="D104" s="9"/>
      <c r="E104" s="5" t="s">
        <v>11</v>
      </c>
      <c r="F104" s="9"/>
      <c r="G104" s="9"/>
      <c r="H104" s="5" t="s">
        <v>11</v>
      </c>
      <c r="I104" s="9"/>
      <c r="J104" s="9"/>
      <c r="K104" s="3">
        <f>IF(I104&gt;0,A104*C104*F104*I104,IF(F104&gt;0,A104*C104*F104,A104*C104))</f>
        <v>0</v>
      </c>
      <c r="L104" s="3">
        <f>K104-O104</f>
        <v>0</v>
      </c>
      <c r="M104" s="3">
        <f>ROUNDDOWN(L104/2,0)</f>
        <v>0</v>
      </c>
      <c r="N104" s="3">
        <f>L104-M104</f>
        <v>0</v>
      </c>
      <c r="O104" s="10">
        <v>0</v>
      </c>
      <c r="R104" s="363"/>
    </row>
    <row r="105" spans="1:18" ht="19.899999999999999" customHeight="1">
      <c r="A105" s="330" t="s">
        <v>33</v>
      </c>
      <c r="B105" s="357"/>
      <c r="C105" s="357"/>
      <c r="D105" s="357"/>
      <c r="E105" s="357"/>
      <c r="F105" s="357"/>
      <c r="G105" s="357"/>
      <c r="H105" s="357"/>
      <c r="I105" s="357"/>
      <c r="J105" s="358"/>
      <c r="K105" s="11">
        <f>SUM(K75:K104)</f>
        <v>520000</v>
      </c>
      <c r="L105" s="11">
        <f t="shared" ref="L105" si="7">SUM(L75:L104)</f>
        <v>520000</v>
      </c>
      <c r="M105" s="11">
        <f t="shared" ref="M105" si="8">SUM(M75:M104)</f>
        <v>260000</v>
      </c>
      <c r="N105" s="11">
        <f t="shared" ref="N105" si="9">SUM(N75:N104)</f>
        <v>260000</v>
      </c>
      <c r="O105" s="11">
        <f t="shared" ref="O105" si="10">SUM(O75:O104)</f>
        <v>0</v>
      </c>
      <c r="Q105" s="259"/>
      <c r="R105" s="49" t="str">
        <f>IF(L105&gt;4000000,"補助上限額オーバー！","ＯＫ")</f>
        <v>ＯＫ</v>
      </c>
    </row>
    <row r="106" spans="1:18" ht="19.899999999999999" customHeight="1"/>
    <row r="107" spans="1:18" ht="19.899999999999999" customHeight="1">
      <c r="A107" s="12" t="s">
        <v>37</v>
      </c>
    </row>
    <row r="108" spans="1:18" ht="19.899999999999999" customHeight="1">
      <c r="A108" s="351" t="s">
        <v>8</v>
      </c>
      <c r="B108" s="352"/>
      <c r="C108" s="352"/>
      <c r="D108" s="352"/>
      <c r="E108" s="352"/>
      <c r="F108" s="352"/>
      <c r="G108" s="352"/>
      <c r="H108" s="352"/>
      <c r="I108" s="352"/>
      <c r="J108" s="353"/>
      <c r="K108" s="323" t="s">
        <v>12</v>
      </c>
      <c r="L108" s="359" t="s">
        <v>13</v>
      </c>
      <c r="M108" s="359"/>
      <c r="N108" s="359"/>
      <c r="O108" s="76" t="s">
        <v>16</v>
      </c>
      <c r="Q108" s="364" t="s">
        <v>438</v>
      </c>
      <c r="R108" s="360" t="s">
        <v>99</v>
      </c>
    </row>
    <row r="109" spans="1:18" ht="19.899999999999999" customHeight="1">
      <c r="A109" s="354"/>
      <c r="B109" s="355"/>
      <c r="C109" s="355"/>
      <c r="D109" s="355"/>
      <c r="E109" s="355"/>
      <c r="F109" s="355"/>
      <c r="G109" s="355"/>
      <c r="H109" s="355"/>
      <c r="I109" s="355"/>
      <c r="J109" s="356"/>
      <c r="K109" s="323"/>
      <c r="L109" s="76" t="s">
        <v>17</v>
      </c>
      <c r="M109" s="76" t="s">
        <v>14</v>
      </c>
      <c r="N109" s="359" t="s">
        <v>15</v>
      </c>
      <c r="O109" s="359"/>
      <c r="Q109" s="365"/>
      <c r="R109" s="361"/>
    </row>
    <row r="110" spans="1:18" ht="19.899999999999999" customHeight="1">
      <c r="A110" s="7" t="s">
        <v>418</v>
      </c>
      <c r="B110" s="348" t="s">
        <v>369</v>
      </c>
      <c r="C110" s="349"/>
      <c r="D110" s="349"/>
      <c r="E110" s="349"/>
      <c r="F110" s="349"/>
      <c r="G110" s="349"/>
      <c r="H110" s="349"/>
      <c r="I110" s="349"/>
      <c r="J110" s="350"/>
      <c r="K110" s="4"/>
      <c r="L110" s="4"/>
      <c r="M110" s="4"/>
      <c r="N110" s="4"/>
      <c r="O110" s="4"/>
      <c r="Q110" s="257"/>
      <c r="R110" s="362" t="str">
        <f>IF((K111-SUM(M111:O111))=0,"ＯＫ","エラー")</f>
        <v>ＯＫ</v>
      </c>
    </row>
    <row r="111" spans="1:18" ht="19.899999999999999" customHeight="1">
      <c r="A111" s="8">
        <v>2000000</v>
      </c>
      <c r="B111" s="5" t="s">
        <v>11</v>
      </c>
      <c r="C111" s="9">
        <v>1</v>
      </c>
      <c r="D111" s="9" t="s">
        <v>361</v>
      </c>
      <c r="E111" s="5" t="s">
        <v>11</v>
      </c>
      <c r="F111" s="9"/>
      <c r="G111" s="9"/>
      <c r="H111" s="5" t="s">
        <v>11</v>
      </c>
      <c r="I111" s="9"/>
      <c r="J111" s="9"/>
      <c r="K111" s="3">
        <f>IF(I111&gt;0,A111*C111*F111*I111,IF(F111&gt;0,A111*C111*F111,A111*C111))</f>
        <v>2000000</v>
      </c>
      <c r="L111" s="3">
        <f>K111-O111</f>
        <v>2000000</v>
      </c>
      <c r="M111" s="3">
        <f>ROUNDDOWN(L111/2,0)</f>
        <v>1000000</v>
      </c>
      <c r="N111" s="3">
        <f>L111-M111</f>
        <v>1000000</v>
      </c>
      <c r="O111" s="10">
        <v>0</v>
      </c>
      <c r="Q111" s="258" t="str">
        <f>IF(K111&gt;=1000000,"相見積書提出必要",IF(K111&gt;=100000,"見積書提出必要",""))</f>
        <v>相見積書提出必要</v>
      </c>
      <c r="R111" s="363"/>
    </row>
    <row r="112" spans="1:18" ht="19.899999999999999" customHeight="1">
      <c r="A112" s="7" t="s">
        <v>27</v>
      </c>
      <c r="B112" s="348" t="s">
        <v>370</v>
      </c>
      <c r="C112" s="349"/>
      <c r="D112" s="349"/>
      <c r="E112" s="349"/>
      <c r="F112" s="349"/>
      <c r="G112" s="349"/>
      <c r="H112" s="349"/>
      <c r="I112" s="349"/>
      <c r="J112" s="350"/>
      <c r="K112" s="4"/>
      <c r="L112" s="4"/>
      <c r="M112" s="4"/>
      <c r="N112" s="4"/>
      <c r="O112" s="4"/>
      <c r="Q112" s="257"/>
      <c r="R112" s="362" t="str">
        <f>IF((K113-SUM(M113:O113))=0,"ＯＫ","エラー")</f>
        <v>ＯＫ</v>
      </c>
    </row>
    <row r="113" spans="1:18" ht="19.899999999999999" customHeight="1">
      <c r="A113" s="8">
        <v>100000</v>
      </c>
      <c r="B113" s="5" t="s">
        <v>11</v>
      </c>
      <c r="C113" s="9">
        <v>6</v>
      </c>
      <c r="D113" s="9" t="s">
        <v>371</v>
      </c>
      <c r="E113" s="5" t="s">
        <v>11</v>
      </c>
      <c r="F113" s="9"/>
      <c r="G113" s="9"/>
      <c r="H113" s="5" t="s">
        <v>11</v>
      </c>
      <c r="I113" s="9"/>
      <c r="J113" s="9"/>
      <c r="K113" s="3">
        <f>IF(I113&gt;0,A113*C113*F113*I113,IF(F113&gt;0,A113*C113*F113,A113*C113))</f>
        <v>600000</v>
      </c>
      <c r="L113" s="3">
        <f>K113-O113</f>
        <v>600000</v>
      </c>
      <c r="M113" s="3">
        <f>ROUNDDOWN(L113/2,0)</f>
        <v>300000</v>
      </c>
      <c r="N113" s="3">
        <f>L113-M113</f>
        <v>300000</v>
      </c>
      <c r="O113" s="10">
        <v>0</v>
      </c>
      <c r="Q113" s="258" t="str">
        <f>IF(K113&gt;=1000000,"相見積書提出必要",IF(K113&gt;=100000,"見積書提出必要",""))</f>
        <v>見積書提出必要</v>
      </c>
      <c r="R113" s="363"/>
    </row>
    <row r="114" spans="1:18" ht="19.899999999999999" hidden="1" customHeight="1">
      <c r="A114" s="7" t="s">
        <v>9</v>
      </c>
      <c r="B114" s="348"/>
      <c r="C114" s="349"/>
      <c r="D114" s="349"/>
      <c r="E114" s="349"/>
      <c r="F114" s="349"/>
      <c r="G114" s="349"/>
      <c r="H114" s="349"/>
      <c r="I114" s="349"/>
      <c r="J114" s="350"/>
      <c r="K114" s="4"/>
      <c r="L114" s="4"/>
      <c r="M114" s="4"/>
      <c r="N114" s="4"/>
      <c r="O114" s="4"/>
      <c r="R114" s="362" t="str">
        <f>IF((K115-SUM(M115:O115))=0,"ＯＫ","エラー")</f>
        <v>ＯＫ</v>
      </c>
    </row>
    <row r="115" spans="1:18" ht="19.899999999999999" hidden="1" customHeight="1">
      <c r="A115" s="8"/>
      <c r="B115" s="5" t="s">
        <v>11</v>
      </c>
      <c r="C115" s="9"/>
      <c r="D115" s="9"/>
      <c r="E115" s="5" t="s">
        <v>11</v>
      </c>
      <c r="F115" s="9"/>
      <c r="G115" s="9"/>
      <c r="H115" s="5" t="s">
        <v>11</v>
      </c>
      <c r="I115" s="9"/>
      <c r="J115" s="9"/>
      <c r="K115" s="3">
        <f>IF(I115&gt;0,A115*C115*F115*I115,IF(F115&gt;0,A115*C115*F115,A115*C115))</f>
        <v>0</v>
      </c>
      <c r="L115" s="3">
        <f>K115-O115</f>
        <v>0</v>
      </c>
      <c r="M115" s="3">
        <f>ROUNDDOWN(L115/2,0)</f>
        <v>0</v>
      </c>
      <c r="N115" s="3">
        <f>L115-M115</f>
        <v>0</v>
      </c>
      <c r="O115" s="10">
        <v>0</v>
      </c>
      <c r="R115" s="363"/>
    </row>
    <row r="116" spans="1:18" ht="19.899999999999999" hidden="1" customHeight="1">
      <c r="A116" s="7" t="s">
        <v>9</v>
      </c>
      <c r="B116" s="348"/>
      <c r="C116" s="349"/>
      <c r="D116" s="349"/>
      <c r="E116" s="349"/>
      <c r="F116" s="349"/>
      <c r="G116" s="349"/>
      <c r="H116" s="349"/>
      <c r="I116" s="349"/>
      <c r="J116" s="350"/>
      <c r="K116" s="4"/>
      <c r="L116" s="4"/>
      <c r="M116" s="4"/>
      <c r="N116" s="4"/>
      <c r="O116" s="4"/>
      <c r="R116" s="362" t="str">
        <f>IF((K117-SUM(M117:O117))=0,"ＯＫ","エラー")</f>
        <v>ＯＫ</v>
      </c>
    </row>
    <row r="117" spans="1:18" ht="19.899999999999999" hidden="1" customHeight="1">
      <c r="A117" s="8"/>
      <c r="B117" s="5" t="s">
        <v>11</v>
      </c>
      <c r="C117" s="9"/>
      <c r="D117" s="9"/>
      <c r="E117" s="5" t="s">
        <v>11</v>
      </c>
      <c r="F117" s="9"/>
      <c r="G117" s="9"/>
      <c r="H117" s="5" t="s">
        <v>11</v>
      </c>
      <c r="I117" s="9"/>
      <c r="J117" s="9"/>
      <c r="K117" s="3">
        <f>IF(I117&gt;0,A117*C117*F117*I117,IF(F117&gt;0,A117*C117*F117,A117*C117))</f>
        <v>0</v>
      </c>
      <c r="L117" s="3">
        <f>K117-O117</f>
        <v>0</v>
      </c>
      <c r="M117" s="3">
        <f>ROUNDDOWN(L117/2,0)</f>
        <v>0</v>
      </c>
      <c r="N117" s="3">
        <f>L117-M117</f>
        <v>0</v>
      </c>
      <c r="O117" s="10">
        <v>0</v>
      </c>
      <c r="R117" s="363"/>
    </row>
    <row r="118" spans="1:18" ht="19.899999999999999" hidden="1" customHeight="1">
      <c r="A118" s="7" t="s">
        <v>9</v>
      </c>
      <c r="B118" s="348"/>
      <c r="C118" s="349"/>
      <c r="D118" s="349"/>
      <c r="E118" s="349"/>
      <c r="F118" s="349"/>
      <c r="G118" s="349"/>
      <c r="H118" s="349"/>
      <c r="I118" s="349"/>
      <c r="J118" s="350"/>
      <c r="K118" s="4"/>
      <c r="L118" s="4"/>
      <c r="M118" s="4"/>
      <c r="N118" s="4"/>
      <c r="O118" s="4"/>
      <c r="R118" s="362" t="str">
        <f>IF((K119-SUM(M119:O119))=0,"ＯＫ","エラー")</f>
        <v>ＯＫ</v>
      </c>
    </row>
    <row r="119" spans="1:18" ht="19.899999999999999" hidden="1" customHeight="1">
      <c r="A119" s="8"/>
      <c r="B119" s="5" t="s">
        <v>11</v>
      </c>
      <c r="C119" s="9"/>
      <c r="D119" s="9"/>
      <c r="E119" s="5" t="s">
        <v>11</v>
      </c>
      <c r="F119" s="9"/>
      <c r="G119" s="9"/>
      <c r="H119" s="5" t="s">
        <v>11</v>
      </c>
      <c r="I119" s="9"/>
      <c r="J119" s="9"/>
      <c r="K119" s="3">
        <f>IF(I119&gt;0,A119*C119*F119*I119,IF(F119&gt;0,A119*C119*F119,A119*C119))</f>
        <v>0</v>
      </c>
      <c r="L119" s="3">
        <f>K119-O119</f>
        <v>0</v>
      </c>
      <c r="M119" s="3">
        <f>ROUNDDOWN(L119/2,0)</f>
        <v>0</v>
      </c>
      <c r="N119" s="3">
        <f>L119-M119</f>
        <v>0</v>
      </c>
      <c r="O119" s="10">
        <v>0</v>
      </c>
      <c r="R119" s="363"/>
    </row>
    <row r="120" spans="1:18" ht="19.899999999999999" hidden="1" customHeight="1">
      <c r="A120" s="7" t="s">
        <v>9</v>
      </c>
      <c r="B120" s="348"/>
      <c r="C120" s="349"/>
      <c r="D120" s="349"/>
      <c r="E120" s="349"/>
      <c r="F120" s="349"/>
      <c r="G120" s="349"/>
      <c r="H120" s="349"/>
      <c r="I120" s="349"/>
      <c r="J120" s="350"/>
      <c r="K120" s="4"/>
      <c r="L120" s="4"/>
      <c r="M120" s="4"/>
      <c r="N120" s="4"/>
      <c r="O120" s="4"/>
      <c r="R120" s="362" t="str">
        <f>IF((K121-SUM(M121:O121))=0,"ＯＫ","エラー")</f>
        <v>ＯＫ</v>
      </c>
    </row>
    <row r="121" spans="1:18" ht="19.899999999999999" hidden="1" customHeight="1">
      <c r="A121" s="8"/>
      <c r="B121" s="5" t="s">
        <v>11</v>
      </c>
      <c r="C121" s="9"/>
      <c r="D121" s="9"/>
      <c r="E121" s="5" t="s">
        <v>11</v>
      </c>
      <c r="F121" s="9"/>
      <c r="G121" s="9"/>
      <c r="H121" s="5" t="s">
        <v>11</v>
      </c>
      <c r="I121" s="9"/>
      <c r="J121" s="9"/>
      <c r="K121" s="3">
        <f>IF(I121&gt;0,A121*C121*F121*I121,IF(F121&gt;0,A121*C121*F121,A121*C121))</f>
        <v>0</v>
      </c>
      <c r="L121" s="3">
        <f>K121-O121</f>
        <v>0</v>
      </c>
      <c r="M121" s="3">
        <f>ROUNDDOWN(L121/2,0)</f>
        <v>0</v>
      </c>
      <c r="N121" s="3">
        <f>L121-M121</f>
        <v>0</v>
      </c>
      <c r="O121" s="10">
        <v>0</v>
      </c>
      <c r="R121" s="363"/>
    </row>
    <row r="122" spans="1:18" ht="19.899999999999999" hidden="1" customHeight="1">
      <c r="A122" s="7" t="s">
        <v>9</v>
      </c>
      <c r="B122" s="348"/>
      <c r="C122" s="349"/>
      <c r="D122" s="349"/>
      <c r="E122" s="349"/>
      <c r="F122" s="349"/>
      <c r="G122" s="349"/>
      <c r="H122" s="349"/>
      <c r="I122" s="349"/>
      <c r="J122" s="350"/>
      <c r="K122" s="4"/>
      <c r="L122" s="4"/>
      <c r="M122" s="4"/>
      <c r="N122" s="4"/>
      <c r="O122" s="4"/>
      <c r="R122" s="362" t="str">
        <f>IF((K123-SUM(M123:O123))=0,"ＯＫ","エラー")</f>
        <v>ＯＫ</v>
      </c>
    </row>
    <row r="123" spans="1:18" ht="19.899999999999999" hidden="1" customHeight="1">
      <c r="A123" s="8"/>
      <c r="B123" s="5" t="s">
        <v>11</v>
      </c>
      <c r="C123" s="9"/>
      <c r="D123" s="9"/>
      <c r="E123" s="5" t="s">
        <v>11</v>
      </c>
      <c r="F123" s="9"/>
      <c r="G123" s="9"/>
      <c r="H123" s="5" t="s">
        <v>11</v>
      </c>
      <c r="I123" s="9"/>
      <c r="J123" s="9"/>
      <c r="K123" s="3">
        <f>IF(I123&gt;0,A123*C123*F123*I123,IF(F123&gt;0,A123*C123*F123,A123*C123))</f>
        <v>0</v>
      </c>
      <c r="L123" s="3">
        <f>K123-O123</f>
        <v>0</v>
      </c>
      <c r="M123" s="3">
        <f>ROUNDDOWN(L123/2,0)</f>
        <v>0</v>
      </c>
      <c r="N123" s="3">
        <f>L123-M123</f>
        <v>0</v>
      </c>
      <c r="O123" s="10">
        <v>0</v>
      </c>
      <c r="R123" s="363"/>
    </row>
    <row r="124" spans="1:18" ht="19.899999999999999" hidden="1" customHeight="1">
      <c r="A124" s="7" t="s">
        <v>9</v>
      </c>
      <c r="B124" s="348"/>
      <c r="C124" s="349"/>
      <c r="D124" s="349"/>
      <c r="E124" s="349"/>
      <c r="F124" s="349"/>
      <c r="G124" s="349"/>
      <c r="H124" s="349"/>
      <c r="I124" s="349"/>
      <c r="J124" s="350"/>
      <c r="K124" s="4"/>
      <c r="L124" s="4"/>
      <c r="M124" s="4"/>
      <c r="N124" s="4"/>
      <c r="O124" s="4"/>
      <c r="R124" s="362" t="str">
        <f>IF((K125-SUM(M125:O125))=0,"ＯＫ","エラー")</f>
        <v>ＯＫ</v>
      </c>
    </row>
    <row r="125" spans="1:18" ht="19.899999999999999" hidden="1" customHeight="1">
      <c r="A125" s="8"/>
      <c r="B125" s="5" t="s">
        <v>11</v>
      </c>
      <c r="C125" s="9"/>
      <c r="D125" s="9"/>
      <c r="E125" s="5" t="s">
        <v>11</v>
      </c>
      <c r="F125" s="9"/>
      <c r="G125" s="9"/>
      <c r="H125" s="5" t="s">
        <v>11</v>
      </c>
      <c r="I125" s="9"/>
      <c r="J125" s="9"/>
      <c r="K125" s="3">
        <f>IF(I125&gt;0,A125*C125*F125*I125,IF(F125&gt;0,A125*C125*F125,A125*C125))</f>
        <v>0</v>
      </c>
      <c r="L125" s="3">
        <f>K125-O125</f>
        <v>0</v>
      </c>
      <c r="M125" s="3">
        <f>ROUNDDOWN(L125/2,0)</f>
        <v>0</v>
      </c>
      <c r="N125" s="3">
        <f>L125-M125</f>
        <v>0</v>
      </c>
      <c r="O125" s="10">
        <v>0</v>
      </c>
      <c r="R125" s="363"/>
    </row>
    <row r="126" spans="1:18" ht="19.899999999999999" hidden="1" customHeight="1">
      <c r="A126" s="7" t="s">
        <v>9</v>
      </c>
      <c r="B126" s="348"/>
      <c r="C126" s="349"/>
      <c r="D126" s="349"/>
      <c r="E126" s="349"/>
      <c r="F126" s="349"/>
      <c r="G126" s="349"/>
      <c r="H126" s="349"/>
      <c r="I126" s="349"/>
      <c r="J126" s="350"/>
      <c r="K126" s="4"/>
      <c r="L126" s="4"/>
      <c r="M126" s="4"/>
      <c r="N126" s="4"/>
      <c r="O126" s="4"/>
      <c r="R126" s="362" t="str">
        <f>IF((K127-SUM(M127:O127))=0,"ＯＫ","エラー")</f>
        <v>ＯＫ</v>
      </c>
    </row>
    <row r="127" spans="1:18" ht="19.899999999999999" hidden="1" customHeight="1">
      <c r="A127" s="8"/>
      <c r="B127" s="5" t="s">
        <v>11</v>
      </c>
      <c r="C127" s="9"/>
      <c r="D127" s="9"/>
      <c r="E127" s="5" t="s">
        <v>11</v>
      </c>
      <c r="F127" s="9"/>
      <c r="G127" s="9"/>
      <c r="H127" s="5" t="s">
        <v>11</v>
      </c>
      <c r="I127" s="9"/>
      <c r="J127" s="9"/>
      <c r="K127" s="3">
        <f>IF(I127&gt;0,A127*C127*F127*I127,IF(F127&gt;0,A127*C127*F127,A127*C127))</f>
        <v>0</v>
      </c>
      <c r="L127" s="3">
        <f>K127-O127</f>
        <v>0</v>
      </c>
      <c r="M127" s="3">
        <f>ROUNDDOWN(L127/2,0)</f>
        <v>0</v>
      </c>
      <c r="N127" s="3">
        <f>L127-M127</f>
        <v>0</v>
      </c>
      <c r="O127" s="10">
        <v>0</v>
      </c>
      <c r="R127" s="363"/>
    </row>
    <row r="128" spans="1:18" ht="19.899999999999999" hidden="1" customHeight="1">
      <c r="A128" s="7" t="s">
        <v>9</v>
      </c>
      <c r="B128" s="348"/>
      <c r="C128" s="349"/>
      <c r="D128" s="349"/>
      <c r="E128" s="349"/>
      <c r="F128" s="349"/>
      <c r="G128" s="349"/>
      <c r="H128" s="349"/>
      <c r="I128" s="349"/>
      <c r="J128" s="350"/>
      <c r="K128" s="4"/>
      <c r="L128" s="4"/>
      <c r="M128" s="4"/>
      <c r="N128" s="4"/>
      <c r="O128" s="4"/>
      <c r="R128" s="362" t="str">
        <f>IF((K129-SUM(M129:O129))=0,"ＯＫ","エラー")</f>
        <v>ＯＫ</v>
      </c>
    </row>
    <row r="129" spans="1:18" ht="19.899999999999999" hidden="1" customHeight="1">
      <c r="A129" s="8"/>
      <c r="B129" s="5" t="s">
        <v>11</v>
      </c>
      <c r="C129" s="9"/>
      <c r="D129" s="9"/>
      <c r="E129" s="5" t="s">
        <v>11</v>
      </c>
      <c r="F129" s="9"/>
      <c r="G129" s="9"/>
      <c r="H129" s="5" t="s">
        <v>11</v>
      </c>
      <c r="I129" s="9"/>
      <c r="J129" s="9"/>
      <c r="K129" s="3">
        <f>IF(I129&gt;0,A129*C129*F129*I129,IF(F129&gt;0,A129*C129*F129,A129*C129))</f>
        <v>0</v>
      </c>
      <c r="L129" s="3">
        <f>K129-O129</f>
        <v>0</v>
      </c>
      <c r="M129" s="3">
        <f>ROUNDDOWN(L129/2,0)</f>
        <v>0</v>
      </c>
      <c r="N129" s="3">
        <f>L129-M129</f>
        <v>0</v>
      </c>
      <c r="O129" s="10">
        <v>0</v>
      </c>
      <c r="R129" s="363"/>
    </row>
    <row r="130" spans="1:18" ht="19.899999999999999" hidden="1" customHeight="1">
      <c r="A130" s="7" t="s">
        <v>9</v>
      </c>
      <c r="B130" s="348"/>
      <c r="C130" s="349"/>
      <c r="D130" s="349"/>
      <c r="E130" s="349"/>
      <c r="F130" s="349"/>
      <c r="G130" s="349"/>
      <c r="H130" s="349"/>
      <c r="I130" s="349"/>
      <c r="J130" s="350"/>
      <c r="K130" s="4"/>
      <c r="L130" s="4"/>
      <c r="M130" s="4"/>
      <c r="N130" s="4"/>
      <c r="O130" s="4"/>
      <c r="R130" s="362" t="str">
        <f>IF((K131-SUM(M131:O131))=0,"ＯＫ","エラー")</f>
        <v>ＯＫ</v>
      </c>
    </row>
    <row r="131" spans="1:18" ht="19.899999999999999" hidden="1" customHeight="1">
      <c r="A131" s="8"/>
      <c r="B131" s="5" t="s">
        <v>11</v>
      </c>
      <c r="C131" s="9"/>
      <c r="D131" s="9"/>
      <c r="E131" s="5" t="s">
        <v>11</v>
      </c>
      <c r="F131" s="9"/>
      <c r="G131" s="9"/>
      <c r="H131" s="5" t="s">
        <v>11</v>
      </c>
      <c r="I131" s="9"/>
      <c r="J131" s="9"/>
      <c r="K131" s="3">
        <f>IF(I131&gt;0,A131*C131*F131*I131,IF(F131&gt;0,A131*C131*F131,A131*C131))</f>
        <v>0</v>
      </c>
      <c r="L131" s="3">
        <f>K131-O131</f>
        <v>0</v>
      </c>
      <c r="M131" s="3">
        <f>ROUNDDOWN(L131/2,0)</f>
        <v>0</v>
      </c>
      <c r="N131" s="3">
        <f>L131-M131</f>
        <v>0</v>
      </c>
      <c r="O131" s="10">
        <v>0</v>
      </c>
      <c r="R131" s="363"/>
    </row>
    <row r="132" spans="1:18" ht="19.899999999999999" hidden="1" customHeight="1">
      <c r="A132" s="7" t="s">
        <v>9</v>
      </c>
      <c r="B132" s="348"/>
      <c r="C132" s="349"/>
      <c r="D132" s="349"/>
      <c r="E132" s="349"/>
      <c r="F132" s="349"/>
      <c r="G132" s="349"/>
      <c r="H132" s="349"/>
      <c r="I132" s="349"/>
      <c r="J132" s="350"/>
      <c r="K132" s="4"/>
      <c r="L132" s="4"/>
      <c r="M132" s="4"/>
      <c r="N132" s="4"/>
      <c r="O132" s="4"/>
      <c r="R132" s="362" t="str">
        <f>IF((K133-SUM(M133:O133))=0,"ＯＫ","エラー")</f>
        <v>ＯＫ</v>
      </c>
    </row>
    <row r="133" spans="1:18" ht="19.899999999999999" hidden="1" customHeight="1">
      <c r="A133" s="8"/>
      <c r="B133" s="5" t="s">
        <v>11</v>
      </c>
      <c r="C133" s="9"/>
      <c r="D133" s="9"/>
      <c r="E133" s="5" t="s">
        <v>11</v>
      </c>
      <c r="F133" s="9"/>
      <c r="G133" s="9"/>
      <c r="H133" s="5" t="s">
        <v>11</v>
      </c>
      <c r="I133" s="9"/>
      <c r="J133" s="9"/>
      <c r="K133" s="3">
        <f>IF(I133&gt;0,A133*C133*F133*I133,IF(F133&gt;0,A133*C133*F133,A133*C133))</f>
        <v>0</v>
      </c>
      <c r="L133" s="3">
        <f>K133-O133</f>
        <v>0</v>
      </c>
      <c r="M133" s="3">
        <f>ROUNDDOWN(L133/2,0)</f>
        <v>0</v>
      </c>
      <c r="N133" s="3">
        <f>L133-M133</f>
        <v>0</v>
      </c>
      <c r="O133" s="10">
        <v>0</v>
      </c>
      <c r="R133" s="363"/>
    </row>
    <row r="134" spans="1:18" ht="19.899999999999999" hidden="1" customHeight="1">
      <c r="A134" s="7" t="s">
        <v>9</v>
      </c>
      <c r="B134" s="348"/>
      <c r="C134" s="349"/>
      <c r="D134" s="349"/>
      <c r="E134" s="349"/>
      <c r="F134" s="349"/>
      <c r="G134" s="349"/>
      <c r="H134" s="349"/>
      <c r="I134" s="349"/>
      <c r="J134" s="350"/>
      <c r="K134" s="4"/>
      <c r="L134" s="4"/>
      <c r="M134" s="4"/>
      <c r="N134" s="4"/>
      <c r="O134" s="4"/>
      <c r="R134" s="362" t="str">
        <f>IF((K135-SUM(M135:O135))=0,"ＯＫ","エラー")</f>
        <v>ＯＫ</v>
      </c>
    </row>
    <row r="135" spans="1:18" ht="19.899999999999999" hidden="1" customHeight="1">
      <c r="A135" s="8"/>
      <c r="B135" s="5" t="s">
        <v>11</v>
      </c>
      <c r="C135" s="9"/>
      <c r="D135" s="9"/>
      <c r="E135" s="5" t="s">
        <v>11</v>
      </c>
      <c r="F135" s="9"/>
      <c r="G135" s="9"/>
      <c r="H135" s="5" t="s">
        <v>11</v>
      </c>
      <c r="I135" s="9"/>
      <c r="J135" s="9"/>
      <c r="K135" s="3">
        <f>IF(I135&gt;0,A135*C135*F135*I135,IF(F135&gt;0,A135*C135*F135,A135*C135))</f>
        <v>0</v>
      </c>
      <c r="L135" s="3">
        <f>K135-O135</f>
        <v>0</v>
      </c>
      <c r="M135" s="3">
        <f>ROUNDDOWN(L135/2,0)</f>
        <v>0</v>
      </c>
      <c r="N135" s="3">
        <f>L135-M135</f>
        <v>0</v>
      </c>
      <c r="O135" s="10">
        <v>0</v>
      </c>
      <c r="R135" s="363"/>
    </row>
    <row r="136" spans="1:18" ht="19.899999999999999" hidden="1" customHeight="1">
      <c r="A136" s="7" t="s">
        <v>9</v>
      </c>
      <c r="B136" s="348"/>
      <c r="C136" s="349"/>
      <c r="D136" s="349"/>
      <c r="E136" s="349"/>
      <c r="F136" s="349"/>
      <c r="G136" s="349"/>
      <c r="H136" s="349"/>
      <c r="I136" s="349"/>
      <c r="J136" s="350"/>
      <c r="K136" s="4"/>
      <c r="L136" s="4"/>
      <c r="M136" s="4"/>
      <c r="N136" s="4"/>
      <c r="O136" s="4"/>
      <c r="R136" s="362" t="str">
        <f>IF((K137-SUM(M137:O137))=0,"ＯＫ","エラー")</f>
        <v>ＯＫ</v>
      </c>
    </row>
    <row r="137" spans="1:18" ht="19.899999999999999" hidden="1" customHeight="1">
      <c r="A137" s="8"/>
      <c r="B137" s="5" t="s">
        <v>11</v>
      </c>
      <c r="C137" s="9"/>
      <c r="D137" s="9"/>
      <c r="E137" s="5" t="s">
        <v>11</v>
      </c>
      <c r="F137" s="9"/>
      <c r="G137" s="9"/>
      <c r="H137" s="5" t="s">
        <v>11</v>
      </c>
      <c r="I137" s="9"/>
      <c r="J137" s="9"/>
      <c r="K137" s="3">
        <f>IF(I137&gt;0,A137*C137*F137*I137,IF(F137&gt;0,A137*C137*F137,A137*C137))</f>
        <v>0</v>
      </c>
      <c r="L137" s="3">
        <f>K137-O137</f>
        <v>0</v>
      </c>
      <c r="M137" s="3">
        <f>ROUNDDOWN(L137/2,0)</f>
        <v>0</v>
      </c>
      <c r="N137" s="3">
        <f>L137-M137</f>
        <v>0</v>
      </c>
      <c r="O137" s="10">
        <v>0</v>
      </c>
      <c r="R137" s="363"/>
    </row>
    <row r="138" spans="1:18" ht="19.899999999999999" hidden="1" customHeight="1">
      <c r="A138" s="7" t="s">
        <v>9</v>
      </c>
      <c r="B138" s="348"/>
      <c r="C138" s="349"/>
      <c r="D138" s="349"/>
      <c r="E138" s="349"/>
      <c r="F138" s="349"/>
      <c r="G138" s="349"/>
      <c r="H138" s="349"/>
      <c r="I138" s="349"/>
      <c r="J138" s="350"/>
      <c r="K138" s="4"/>
      <c r="L138" s="4"/>
      <c r="M138" s="4"/>
      <c r="N138" s="4"/>
      <c r="O138" s="4"/>
      <c r="R138" s="362" t="str">
        <f>IF((K139-SUM(M139:O139))=0,"ＯＫ","エラー")</f>
        <v>ＯＫ</v>
      </c>
    </row>
    <row r="139" spans="1:18" ht="19.899999999999999" hidden="1" customHeight="1">
      <c r="A139" s="8"/>
      <c r="B139" s="5" t="s">
        <v>11</v>
      </c>
      <c r="C139" s="9"/>
      <c r="D139" s="9"/>
      <c r="E139" s="5" t="s">
        <v>11</v>
      </c>
      <c r="F139" s="9"/>
      <c r="G139" s="9"/>
      <c r="H139" s="5" t="s">
        <v>11</v>
      </c>
      <c r="I139" s="9"/>
      <c r="J139" s="9"/>
      <c r="K139" s="3">
        <f>IF(I139&gt;0,A139*C139*F139*I139,IF(F139&gt;0,A139*C139*F139,A139*C139))</f>
        <v>0</v>
      </c>
      <c r="L139" s="3">
        <f>K139-O139</f>
        <v>0</v>
      </c>
      <c r="M139" s="3">
        <f>ROUNDDOWN(L139/2,0)</f>
        <v>0</v>
      </c>
      <c r="N139" s="3">
        <f>L139-M139</f>
        <v>0</v>
      </c>
      <c r="O139" s="10"/>
      <c r="R139" s="363"/>
    </row>
    <row r="140" spans="1:18" ht="19.899999999999999" customHeight="1">
      <c r="A140" s="330" t="s">
        <v>33</v>
      </c>
      <c r="B140" s="357"/>
      <c r="C140" s="357"/>
      <c r="D140" s="357"/>
      <c r="E140" s="357"/>
      <c r="F140" s="357"/>
      <c r="G140" s="357"/>
      <c r="H140" s="357"/>
      <c r="I140" s="357"/>
      <c r="J140" s="358"/>
      <c r="K140" s="11">
        <f>SUM(K110:K139)</f>
        <v>2600000</v>
      </c>
      <c r="L140" s="11">
        <f t="shared" ref="L140" si="11">SUM(L110:L139)</f>
        <v>2600000</v>
      </c>
      <c r="M140" s="11">
        <f t="shared" ref="M140" si="12">SUM(M110:M139)</f>
        <v>1300000</v>
      </c>
      <c r="N140" s="11">
        <f t="shared" ref="N140" si="13">SUM(N110:N139)</f>
        <v>1300000</v>
      </c>
      <c r="O140" s="11">
        <f t="shared" ref="O140" si="14">SUM(O110:O139)</f>
        <v>0</v>
      </c>
      <c r="Q140" s="259"/>
      <c r="R140" s="49" t="str">
        <f>IF(L140&gt;20000000,"補助上限額オーバー！","ＯＫ")</f>
        <v>ＯＫ</v>
      </c>
    </row>
    <row r="141" spans="1:18" ht="19.899999999999999" customHeight="1"/>
    <row r="142" spans="1:18" ht="19.899999999999999" customHeight="1">
      <c r="A142" s="12" t="s">
        <v>38</v>
      </c>
    </row>
    <row r="143" spans="1:18" ht="19.899999999999999" customHeight="1">
      <c r="A143" s="351" t="s">
        <v>8</v>
      </c>
      <c r="B143" s="352"/>
      <c r="C143" s="352"/>
      <c r="D143" s="352"/>
      <c r="E143" s="352"/>
      <c r="F143" s="352"/>
      <c r="G143" s="352"/>
      <c r="H143" s="352"/>
      <c r="I143" s="352"/>
      <c r="J143" s="353"/>
      <c r="K143" s="323" t="s">
        <v>12</v>
      </c>
      <c r="L143" s="359" t="s">
        <v>13</v>
      </c>
      <c r="M143" s="359"/>
      <c r="N143" s="359"/>
      <c r="O143" s="76" t="s">
        <v>16</v>
      </c>
      <c r="R143" s="360" t="s">
        <v>99</v>
      </c>
    </row>
    <row r="144" spans="1:18" ht="19.899999999999999" customHeight="1">
      <c r="A144" s="354"/>
      <c r="B144" s="355"/>
      <c r="C144" s="355"/>
      <c r="D144" s="355"/>
      <c r="E144" s="355"/>
      <c r="F144" s="355"/>
      <c r="G144" s="355"/>
      <c r="H144" s="355"/>
      <c r="I144" s="355"/>
      <c r="J144" s="356"/>
      <c r="K144" s="323"/>
      <c r="L144" s="76" t="s">
        <v>17</v>
      </c>
      <c r="M144" s="76" t="s">
        <v>14</v>
      </c>
      <c r="N144" s="359" t="s">
        <v>15</v>
      </c>
      <c r="O144" s="359"/>
      <c r="R144" s="361"/>
    </row>
    <row r="145" spans="1:18" ht="19.899999999999999" customHeight="1">
      <c r="A145" s="7" t="s">
        <v>9</v>
      </c>
      <c r="B145" s="348"/>
      <c r="C145" s="349"/>
      <c r="D145" s="349"/>
      <c r="E145" s="349"/>
      <c r="F145" s="349"/>
      <c r="G145" s="349"/>
      <c r="H145" s="349"/>
      <c r="I145" s="349"/>
      <c r="J145" s="350"/>
      <c r="K145" s="4"/>
      <c r="L145" s="4"/>
      <c r="M145" s="4"/>
      <c r="N145" s="4"/>
      <c r="O145" s="4"/>
      <c r="R145" s="362" t="str">
        <f>IF((K146-SUM(M146:O146))=0,"ＯＫ","エラー")</f>
        <v>ＯＫ</v>
      </c>
    </row>
    <row r="146" spans="1:18" ht="19.899999999999999" customHeight="1">
      <c r="A146" s="8"/>
      <c r="B146" s="5" t="s">
        <v>11</v>
      </c>
      <c r="C146" s="9"/>
      <c r="D146" s="9"/>
      <c r="E146" s="5" t="s">
        <v>11</v>
      </c>
      <c r="F146" s="9"/>
      <c r="G146" s="9"/>
      <c r="H146" s="5" t="s">
        <v>11</v>
      </c>
      <c r="I146" s="9"/>
      <c r="J146" s="9"/>
      <c r="K146" s="3">
        <f>IF(I146&gt;0,A146*C146*F146*I146,IF(F146&gt;0,A146*C146*F146,A146*C146))</f>
        <v>0</v>
      </c>
      <c r="L146" s="3">
        <f>K146-O146</f>
        <v>0</v>
      </c>
      <c r="M146" s="3">
        <f>ROUNDDOWN(L146/2,0)</f>
        <v>0</v>
      </c>
      <c r="N146" s="3">
        <f>L146-M146</f>
        <v>0</v>
      </c>
      <c r="O146" s="10">
        <v>0</v>
      </c>
      <c r="R146" s="363"/>
    </row>
    <row r="147" spans="1:18" ht="19.899999999999999" customHeight="1">
      <c r="A147" s="7" t="s">
        <v>9</v>
      </c>
      <c r="B147" s="348"/>
      <c r="C147" s="349"/>
      <c r="D147" s="349"/>
      <c r="E147" s="349"/>
      <c r="F147" s="349"/>
      <c r="G147" s="349"/>
      <c r="H147" s="349"/>
      <c r="I147" s="349"/>
      <c r="J147" s="350"/>
      <c r="K147" s="4"/>
      <c r="L147" s="4"/>
      <c r="M147" s="4"/>
      <c r="N147" s="4"/>
      <c r="O147" s="4"/>
      <c r="R147" s="362" t="str">
        <f>IF((K148-SUM(M148:O148))=0,"ＯＫ","エラー")</f>
        <v>ＯＫ</v>
      </c>
    </row>
    <row r="148" spans="1:18" ht="19.899999999999999" customHeight="1">
      <c r="A148" s="8"/>
      <c r="B148" s="5" t="s">
        <v>11</v>
      </c>
      <c r="C148" s="9"/>
      <c r="D148" s="9"/>
      <c r="E148" s="5" t="s">
        <v>11</v>
      </c>
      <c r="F148" s="9"/>
      <c r="G148" s="9"/>
      <c r="H148" s="5" t="s">
        <v>11</v>
      </c>
      <c r="I148" s="9"/>
      <c r="J148" s="9"/>
      <c r="K148" s="3">
        <f>IF(I148&gt;0,A148*C148*F148*I148,IF(F148&gt;0,A148*C148*F148,A148*C148))</f>
        <v>0</v>
      </c>
      <c r="L148" s="3">
        <f>K148-O148</f>
        <v>0</v>
      </c>
      <c r="M148" s="3">
        <f>ROUNDDOWN(L148/2,0)</f>
        <v>0</v>
      </c>
      <c r="N148" s="3">
        <f>L148-M148</f>
        <v>0</v>
      </c>
      <c r="O148" s="10">
        <v>0</v>
      </c>
      <c r="R148" s="363"/>
    </row>
    <row r="149" spans="1:18" ht="19.899999999999999" customHeight="1">
      <c r="A149" s="7" t="s">
        <v>9</v>
      </c>
      <c r="B149" s="348"/>
      <c r="C149" s="349"/>
      <c r="D149" s="349"/>
      <c r="E149" s="349"/>
      <c r="F149" s="349"/>
      <c r="G149" s="349"/>
      <c r="H149" s="349"/>
      <c r="I149" s="349"/>
      <c r="J149" s="350"/>
      <c r="K149" s="4"/>
      <c r="L149" s="4"/>
      <c r="M149" s="4"/>
      <c r="N149" s="4"/>
      <c r="O149" s="4"/>
      <c r="R149" s="362" t="str">
        <f>IF((K150-SUM(M150:O150))=0,"ＯＫ","エラー")</f>
        <v>ＯＫ</v>
      </c>
    </row>
    <row r="150" spans="1:18" ht="19.899999999999999" customHeight="1">
      <c r="A150" s="8"/>
      <c r="B150" s="5" t="s">
        <v>11</v>
      </c>
      <c r="C150" s="9"/>
      <c r="D150" s="9"/>
      <c r="E150" s="5" t="s">
        <v>11</v>
      </c>
      <c r="F150" s="9"/>
      <c r="G150" s="9"/>
      <c r="H150" s="5" t="s">
        <v>11</v>
      </c>
      <c r="I150" s="9"/>
      <c r="J150" s="9"/>
      <c r="K150" s="3">
        <f>IF(I150&gt;0,A150*C150*F150*I150,IF(F150&gt;0,A150*C150*F150,A150*C150))</f>
        <v>0</v>
      </c>
      <c r="L150" s="3">
        <f>K150-O150</f>
        <v>0</v>
      </c>
      <c r="M150" s="3">
        <f>ROUNDDOWN(L150/2,0)</f>
        <v>0</v>
      </c>
      <c r="N150" s="3">
        <f>L150-M150</f>
        <v>0</v>
      </c>
      <c r="O150" s="10">
        <v>0</v>
      </c>
      <c r="R150" s="363"/>
    </row>
    <row r="151" spans="1:18" ht="19.899999999999999" customHeight="1">
      <c r="A151" s="7" t="s">
        <v>9</v>
      </c>
      <c r="B151" s="348"/>
      <c r="C151" s="349"/>
      <c r="D151" s="349"/>
      <c r="E151" s="349"/>
      <c r="F151" s="349"/>
      <c r="G151" s="349"/>
      <c r="H151" s="349"/>
      <c r="I151" s="349"/>
      <c r="J151" s="350"/>
      <c r="K151" s="4"/>
      <c r="L151" s="4"/>
      <c r="M151" s="4"/>
      <c r="N151" s="4"/>
      <c r="O151" s="4"/>
      <c r="R151" s="362" t="str">
        <f>IF((K152-SUM(M152:O152))=0,"ＯＫ","エラー")</f>
        <v>ＯＫ</v>
      </c>
    </row>
    <row r="152" spans="1:18" ht="19.899999999999999" customHeight="1">
      <c r="A152" s="8"/>
      <c r="B152" s="5" t="s">
        <v>11</v>
      </c>
      <c r="C152" s="9"/>
      <c r="D152" s="9"/>
      <c r="E152" s="5" t="s">
        <v>11</v>
      </c>
      <c r="F152" s="9"/>
      <c r="G152" s="9"/>
      <c r="H152" s="5" t="s">
        <v>11</v>
      </c>
      <c r="I152" s="9"/>
      <c r="J152" s="9"/>
      <c r="K152" s="3">
        <f>IF(I152&gt;0,A152*C152*F152*I152,IF(F152&gt;0,A152*C152*F152,A152*C152))</f>
        <v>0</v>
      </c>
      <c r="L152" s="3">
        <f>K152-O152</f>
        <v>0</v>
      </c>
      <c r="M152" s="3">
        <f>ROUNDDOWN(L152/2,0)</f>
        <v>0</v>
      </c>
      <c r="N152" s="3">
        <f>L152-M152</f>
        <v>0</v>
      </c>
      <c r="O152" s="10">
        <v>0</v>
      </c>
      <c r="R152" s="363"/>
    </row>
    <row r="153" spans="1:18" ht="19.899999999999999" customHeight="1">
      <c r="A153" s="7" t="s">
        <v>9</v>
      </c>
      <c r="B153" s="348"/>
      <c r="C153" s="349"/>
      <c r="D153" s="349"/>
      <c r="E153" s="349"/>
      <c r="F153" s="349"/>
      <c r="G153" s="349"/>
      <c r="H153" s="349"/>
      <c r="I153" s="349"/>
      <c r="J153" s="350"/>
      <c r="K153" s="4"/>
      <c r="L153" s="4"/>
      <c r="M153" s="4"/>
      <c r="N153" s="4"/>
      <c r="O153" s="4"/>
      <c r="R153" s="362" t="str">
        <f>IF((K154-SUM(M154:O154))=0,"ＯＫ","エラー")</f>
        <v>ＯＫ</v>
      </c>
    </row>
    <row r="154" spans="1:18" ht="19.899999999999999" customHeight="1">
      <c r="A154" s="8"/>
      <c r="B154" s="5" t="s">
        <v>11</v>
      </c>
      <c r="C154" s="9"/>
      <c r="D154" s="9"/>
      <c r="E154" s="5" t="s">
        <v>11</v>
      </c>
      <c r="F154" s="9"/>
      <c r="G154" s="9"/>
      <c r="H154" s="5" t="s">
        <v>11</v>
      </c>
      <c r="I154" s="9"/>
      <c r="J154" s="9"/>
      <c r="K154" s="3">
        <f>IF(I154&gt;0,A154*C154*F154*I154,IF(F154&gt;0,A154*C154*F154,A154*C154))</f>
        <v>0</v>
      </c>
      <c r="L154" s="3">
        <f>K154-O154</f>
        <v>0</v>
      </c>
      <c r="M154" s="3">
        <f>ROUNDDOWN(L154/2,0)</f>
        <v>0</v>
      </c>
      <c r="N154" s="3">
        <f>L154-M154</f>
        <v>0</v>
      </c>
      <c r="O154" s="10">
        <v>0</v>
      </c>
      <c r="R154" s="363"/>
    </row>
    <row r="155" spans="1:18" ht="19.899999999999999" customHeight="1">
      <c r="A155" s="330" t="s">
        <v>33</v>
      </c>
      <c r="B155" s="357"/>
      <c r="C155" s="357"/>
      <c r="D155" s="357"/>
      <c r="E155" s="357"/>
      <c r="F155" s="357"/>
      <c r="G155" s="357"/>
      <c r="H155" s="357"/>
      <c r="I155" s="357"/>
      <c r="J155" s="358"/>
      <c r="K155" s="11">
        <f>SUM(K145:K154)</f>
        <v>0</v>
      </c>
      <c r="L155" s="11">
        <f>SUM(L145:L154)</f>
        <v>0</v>
      </c>
      <c r="M155" s="11">
        <f>SUM(M145:M154)</f>
        <v>0</v>
      </c>
      <c r="N155" s="11">
        <f>SUM(N145:N154)</f>
        <v>0</v>
      </c>
      <c r="O155" s="11">
        <f>SUM(O145:O154)</f>
        <v>0</v>
      </c>
    </row>
    <row r="156" spans="1:18" ht="19.899999999999999" customHeight="1"/>
    <row r="157" spans="1:18" ht="19.899999999999999" customHeight="1"/>
    <row r="158" spans="1:18" ht="19.899999999999999" customHeight="1"/>
    <row r="159" spans="1:18" ht="19.899999999999999" customHeight="1"/>
    <row r="160" spans="1:18"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164">
    <mergeCell ref="R99:R100"/>
    <mergeCell ref="R101:R102"/>
    <mergeCell ref="R103:R104"/>
    <mergeCell ref="R110:R111"/>
    <mergeCell ref="R112:R113"/>
    <mergeCell ref="R147:R148"/>
    <mergeCell ref="R149:R150"/>
    <mergeCell ref="R151:R152"/>
    <mergeCell ref="R153:R154"/>
    <mergeCell ref="R124:R125"/>
    <mergeCell ref="R126:R127"/>
    <mergeCell ref="R128:R129"/>
    <mergeCell ref="R130:R131"/>
    <mergeCell ref="R132:R133"/>
    <mergeCell ref="R89:R90"/>
    <mergeCell ref="R91:R92"/>
    <mergeCell ref="R93:R94"/>
    <mergeCell ref="R95:R96"/>
    <mergeCell ref="R97:R98"/>
    <mergeCell ref="R79:R80"/>
    <mergeCell ref="R81:R82"/>
    <mergeCell ref="R83:R84"/>
    <mergeCell ref="R85:R86"/>
    <mergeCell ref="R87:R88"/>
    <mergeCell ref="R60:R61"/>
    <mergeCell ref="R62:R63"/>
    <mergeCell ref="R64:R65"/>
    <mergeCell ref="R66:R67"/>
    <mergeCell ref="R68:R69"/>
    <mergeCell ref="R50:R51"/>
    <mergeCell ref="R52:R53"/>
    <mergeCell ref="R54:R55"/>
    <mergeCell ref="R56:R57"/>
    <mergeCell ref="R58:R59"/>
    <mergeCell ref="R40:R41"/>
    <mergeCell ref="R42:R43"/>
    <mergeCell ref="R44:R45"/>
    <mergeCell ref="R46:R47"/>
    <mergeCell ref="R48:R49"/>
    <mergeCell ref="R25:R26"/>
    <mergeCell ref="R27:R28"/>
    <mergeCell ref="R29:R30"/>
    <mergeCell ref="R31:R32"/>
    <mergeCell ref="R33:R34"/>
    <mergeCell ref="R3:R4"/>
    <mergeCell ref="K38:K39"/>
    <mergeCell ref="L38:N38"/>
    <mergeCell ref="R38:R39"/>
    <mergeCell ref="N39:O39"/>
    <mergeCell ref="N4:O4"/>
    <mergeCell ref="L3:N3"/>
    <mergeCell ref="K3:K4"/>
    <mergeCell ref="R15:R16"/>
    <mergeCell ref="R17:R18"/>
    <mergeCell ref="R19:R20"/>
    <mergeCell ref="R21:R22"/>
    <mergeCell ref="R23:R24"/>
    <mergeCell ref="R5:R6"/>
    <mergeCell ref="R7:R8"/>
    <mergeCell ref="R9:R10"/>
    <mergeCell ref="R11:R12"/>
    <mergeCell ref="R13:R14"/>
    <mergeCell ref="Q3:Q4"/>
    <mergeCell ref="Q38:Q39"/>
    <mergeCell ref="B79:J79"/>
    <mergeCell ref="B40:J40"/>
    <mergeCell ref="B42:J42"/>
    <mergeCell ref="B44:J44"/>
    <mergeCell ref="B46:J46"/>
    <mergeCell ref="B48:J48"/>
    <mergeCell ref="B50:J50"/>
    <mergeCell ref="B52:J52"/>
    <mergeCell ref="B54:J54"/>
    <mergeCell ref="B56:J56"/>
    <mergeCell ref="B58:J58"/>
    <mergeCell ref="B60:J60"/>
    <mergeCell ref="B62:J62"/>
    <mergeCell ref="L73:N73"/>
    <mergeCell ref="R73:R74"/>
    <mergeCell ref="N74:O74"/>
    <mergeCell ref="K73:K74"/>
    <mergeCell ref="R75:R76"/>
    <mergeCell ref="R77:R78"/>
    <mergeCell ref="B64:J64"/>
    <mergeCell ref="B66:J66"/>
    <mergeCell ref="B68:J68"/>
    <mergeCell ref="B75:J75"/>
    <mergeCell ref="B77:J77"/>
    <mergeCell ref="Q73:Q74"/>
    <mergeCell ref="B110:J110"/>
    <mergeCell ref="B81:J81"/>
    <mergeCell ref="B83:J83"/>
    <mergeCell ref="B85:J85"/>
    <mergeCell ref="B87:J87"/>
    <mergeCell ref="B89:J89"/>
    <mergeCell ref="B91:J91"/>
    <mergeCell ref="B93:J93"/>
    <mergeCell ref="B95:J95"/>
    <mergeCell ref="B97:J97"/>
    <mergeCell ref="B99:J99"/>
    <mergeCell ref="B101:J101"/>
    <mergeCell ref="B103:J103"/>
    <mergeCell ref="K108:K109"/>
    <mergeCell ref="L108:N108"/>
    <mergeCell ref="R108:R109"/>
    <mergeCell ref="N109:O109"/>
    <mergeCell ref="R114:R115"/>
    <mergeCell ref="R116:R117"/>
    <mergeCell ref="R118:R119"/>
    <mergeCell ref="R120:R121"/>
    <mergeCell ref="R122:R123"/>
    <mergeCell ref="Q108:Q109"/>
    <mergeCell ref="L143:N143"/>
    <mergeCell ref="R143:R144"/>
    <mergeCell ref="N144:O144"/>
    <mergeCell ref="R145:R146"/>
    <mergeCell ref="A155:J155"/>
    <mergeCell ref="B153:J153"/>
    <mergeCell ref="K143:K144"/>
    <mergeCell ref="R134:R135"/>
    <mergeCell ref="R136:R137"/>
    <mergeCell ref="R138:R139"/>
    <mergeCell ref="A3:J4"/>
    <mergeCell ref="A35:J35"/>
    <mergeCell ref="A38:J39"/>
    <mergeCell ref="A70:J70"/>
    <mergeCell ref="A73:J74"/>
    <mergeCell ref="A105:J105"/>
    <mergeCell ref="A108:J109"/>
    <mergeCell ref="A140:J140"/>
    <mergeCell ref="A143:J144"/>
    <mergeCell ref="B5:J5"/>
    <mergeCell ref="B7:J7"/>
    <mergeCell ref="B9:J9"/>
    <mergeCell ref="B11:J11"/>
    <mergeCell ref="B13:J13"/>
    <mergeCell ref="B15:J15"/>
    <mergeCell ref="B17:J17"/>
    <mergeCell ref="B19:J19"/>
    <mergeCell ref="B21:J21"/>
    <mergeCell ref="B23:J23"/>
    <mergeCell ref="B25:J25"/>
    <mergeCell ref="B27:J27"/>
    <mergeCell ref="B29:J29"/>
    <mergeCell ref="B31:J31"/>
    <mergeCell ref="B33:J33"/>
    <mergeCell ref="B112:J112"/>
    <mergeCell ref="B114:J114"/>
    <mergeCell ref="B116:J116"/>
    <mergeCell ref="B118:J118"/>
    <mergeCell ref="B120:J120"/>
    <mergeCell ref="B122:J122"/>
    <mergeCell ref="B124:J124"/>
    <mergeCell ref="B126:J126"/>
    <mergeCell ref="B128:J128"/>
    <mergeCell ref="B130:J130"/>
    <mergeCell ref="B132:J132"/>
    <mergeCell ref="B134:J134"/>
    <mergeCell ref="B136:J136"/>
    <mergeCell ref="B138:J138"/>
    <mergeCell ref="B145:J145"/>
    <mergeCell ref="B147:J147"/>
    <mergeCell ref="B149:J149"/>
    <mergeCell ref="B151:J151"/>
  </mergeCells>
  <phoneticPr fontId="6"/>
  <conditionalFormatting sqref="R35">
    <cfRule type="cellIs" dxfId="49" priority="4" operator="equal">
      <formula>"補助上限額オーバー！"</formula>
    </cfRule>
  </conditionalFormatting>
  <conditionalFormatting sqref="R70">
    <cfRule type="cellIs" dxfId="48" priority="3" operator="equal">
      <formula>"補助上限額オーバー！"</formula>
    </cfRule>
  </conditionalFormatting>
  <conditionalFormatting sqref="R105">
    <cfRule type="cellIs" dxfId="47" priority="2" operator="equal">
      <formula>"補助上限額オーバー！"</formula>
    </cfRule>
  </conditionalFormatting>
  <conditionalFormatting sqref="R140">
    <cfRule type="cellIs" dxfId="46" priority="1" operator="equal">
      <formula>"補助上限額オーバー！"</formula>
    </cfRule>
  </conditionalFormatting>
  <dataValidations disablePrompts="1" count="2">
    <dataValidation type="whole" operator="greaterThanOrEqual" allowBlank="1" showInputMessage="1" showErrorMessage="1" error="整数を入力してください。" sqref="O150 F123 A133 O6 F125 I125 A150 O123 O8 A123 C125 O133 C152 A125 C127 O10 F127 I127 O129 O12 O125 O131 A127 I152 C129 F16 I16 O14 O127 C16 O152 I18 O16 A16 C18 F18 A152 F20 I20 O18 A18 C20 C154 A20 C22 F152 I22 O20 F22 F24 I129 O22 A22 C24 I24 I26 O24 A24 C26 F26 A154 F28 I28 O26 A26 C28 C133 O28 A28 C30 F154 I30 F30 F32 I154 O30 A30 C32 I32 I34 O32 A32 C34 F34 O154 A34 F12 F129 I12 O34 A10 F146 C12 O41 A12 C14 F14 I146 O43 I14 A14 C6 F6 F47 I47 O45 I6 C47 O146 O47 A47 C49 F49 I49 A146 F51 I51 O49 A49 C51 C148 I53 O51 A51 C53 F53 C131 F55 I55 O53 A53 C55 O148 A55 C57 F57 I57 O55 A148 F59 I59 O57 A57 C59 C150 I61 O59 A59 C61 F148 F61 F63 I148 O61 A61 C63 I63 O63 A63 C65 F65 I65 A129 F150 I67 O65 A65 C67 F67 I150 O67 A67 C69 F69 I69 A69 F8 I8 A6 O69 O135 C8 I10 O76 A8 C10 A135 F10 O78 C41 I41 F41 C137 F131 I43 O80 A41 C43 F43 O82 A43 C45 F45 I137 I45 F86 I86 O84 A45 C86 O137 I88 O86 A86 C88 F88 A137 F90 I90 O88 A88 C90 C139 A90 C92 F137 I92 O90 F92 F94 I94 O92 A92 C94 A131 I96 O94 A94 C96 F96 A139 F98 I98 O96 A96 C98 C146 O98 A98 C100 F139 I100 F100 F102 I139 O100 A100 C102 I102 I104 O102 A102 C104 F104 O139 A104 A80 C82 I135 O104 F82 F135 A82 O111 C84 F84 I84 I131 O113 A84 C115 F115 I115 F117 I133 O115 A115 C117 I117 O117 A117 C119 F133 I119 F119 F121 I121 O119 A119 C121 C135 I123 O121 A121 C123 C76 F76 I76 F78 I78 A76 C78 I80 A78 C80 F80 I82 C111 F111 I111 I113 A111 C113 F113 A113" xr:uid="{887F4A41-8402-4E2A-BD44-C72025E61BCE}">
      <formula1>0</formula1>
    </dataValidation>
    <dataValidation operator="greaterThanOrEqual" allowBlank="1" showInputMessage="1" showErrorMessage="1" error="整数を入力してください。" sqref="D154 J102 J104 G80 G82 J115 D16 D18 D20 D22 D24 D26 D28 D30 D32 D34 B7:I7 B5:I5 G6 D47 D49 D51 D53 D55 D57 D59 D61 D63 D65 D67 D69 D6 D8 D10 D12 D14 D86 D88 D90 D92 D94 D96 D98 D100 D102 D104 G84 J76 D115 D117 D119 D121 D123 D125 D127 D129 D131 D133 D135 D137 D139 D146 D148 D150 D152 B149:I149 B147:I147 B145:I145 B138:I138 B136:I136 B134:I134 B132:I132 B130:I130 B128:I128 B126:I126 B124:I124 B122:I122 B120:I120 B118:I118 B116:I116 B114:I114 J78 J80 B103:I103 B99:I99 B97:I97 B95:I95 B93:I93 B91:I91 B89:I89 B87:I87 B85:I85 B13:I13 B11:I11 B9:I9 D41 D43 B101:I101 B68:I68 B66:I66 B64:I64 B62:I62 B60:I60 B58:I58 B56:I56 B54:I54 B52:I52 B50:I50 B48:I48 B46:I46 G8 G10 G12 B33:I33 B31:I31 B29:I29 B27:I27 B25:I25 B23:I23 B21:I21 B19:I19 B17:I17 B15:I15 J117 J119 J121 J123 J125 J150 G152 G154 J127 J129 J131 J133 J135 G16 G18 G20 G22 G24 G26 G28 G30 G32 G34 G14 J6 J8 G47 G49 G51 G53 G55 G57 G59 G61 G63 G65 G67 G69 D45 B44:I44 B42:I42 B40:I40 G41 G86 G88 G90 G92 G94 G96 G98 G100 G102 G104 J82 J84 G115 G117 G119 G121 G123 G125 G127 G129 G131 G133 G135 G137 G139 G146 G148 G150 B151:I151 J152 J154 J137 J139 J146 J148 B153:I153 J16 J18 J20 J22 J24 J26 J28 J30 J32 J34 J10 J12 J14 J47 J49 J51 J53 J55 J57 J59 J61 J63 J65 J67 J69 G43 G45 J41 J43 J45 J86 J88 J90 J92 J94 J96 J98 J100 D76 D78 D80 D82 D84 B83:I83 B81:I81 B79:I79 B77:I77 B75:I75 G76 G78 D111 D113 B112:I112 B110:I110 G111 G113 J111 J113" xr:uid="{08C68622-DFEE-4F9E-A06E-4685E08F31FD}"/>
  </dataValidations>
  <printOptions horizontalCentered="1"/>
  <pageMargins left="0.31496062992125984" right="0.31496062992125984" top="0.74803149606299213" bottom="0.74803149606299213" header="0.31496062992125984" footer="0.31496062992125984"/>
  <pageSetup paperSize="9" scale="95" orientation="portrait" r:id="rId1"/>
  <rowBreaks count="4" manualBreakCount="4">
    <brk id="36" max="14" man="1"/>
    <brk id="71" max="14" man="1"/>
    <brk id="106" max="14" man="1"/>
    <brk id="141" max="14"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8EB9DBA-AF71-4BE0-8F38-F1B788F85C95}">
          <x14:formula1>
            <xm:f>リスト!$A$3:$A$13</xm:f>
          </x14:formula1>
          <xm:sqref>A15 A153 A151 A149 A147 A145 A138 A136 A134 A132 A130 A128 A126 A124 A122 A120 A118 A116 A114 A17 A33 A103 A101 A99 A97 A95 A93 A91 A89 A87 A85 A31 A29 A27 A25 A23 A68 A66 A64 A62 A60 A58 A56 A54 A52 A50 A48 A46 A21 A19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1B251-DF5B-4217-B9A6-8CB492996EF2}">
  <sheetPr codeName="Sheet1">
    <tabColor theme="9" tint="0.59999389629810485"/>
  </sheetPr>
  <dimension ref="A1:S320"/>
  <sheetViews>
    <sheetView showGridLines="0" view="pageBreakPreview" zoomScaleNormal="100" zoomScaleSheetLayoutView="100" workbookViewId="0">
      <selection activeCell="R33" sqref="R33"/>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7" width="1.625" style="2" customWidth="1"/>
    <col min="18" max="19" width="18.625" style="2" customWidth="1"/>
    <col min="20" max="16384" width="8.75" style="2"/>
  </cols>
  <sheetData>
    <row r="1" spans="1:19" ht="19.899999999999999" customHeight="1">
      <c r="A1" s="2" t="s">
        <v>7</v>
      </c>
    </row>
    <row r="2" spans="1:19" ht="19.899999999999999" customHeight="1">
      <c r="A2" s="12" t="s">
        <v>97</v>
      </c>
    </row>
    <row r="3" spans="1:19" ht="19.899999999999999" customHeight="1">
      <c r="A3" s="351" t="s">
        <v>8</v>
      </c>
      <c r="B3" s="352"/>
      <c r="C3" s="352"/>
      <c r="D3" s="352"/>
      <c r="E3" s="352"/>
      <c r="F3" s="352"/>
      <c r="G3" s="352"/>
      <c r="H3" s="352"/>
      <c r="I3" s="352"/>
      <c r="J3" s="353"/>
      <c r="K3" s="323" t="s">
        <v>12</v>
      </c>
      <c r="L3" s="359" t="s">
        <v>13</v>
      </c>
      <c r="M3" s="359"/>
      <c r="N3" s="359"/>
      <c r="O3" s="76" t="s">
        <v>16</v>
      </c>
      <c r="P3" s="85"/>
      <c r="R3" s="364" t="s">
        <v>438</v>
      </c>
      <c r="S3" s="360" t="s">
        <v>99</v>
      </c>
    </row>
    <row r="4" spans="1:19" ht="19.899999999999999" customHeight="1">
      <c r="A4" s="354"/>
      <c r="B4" s="355"/>
      <c r="C4" s="355"/>
      <c r="D4" s="355"/>
      <c r="E4" s="355"/>
      <c r="F4" s="355"/>
      <c r="G4" s="355"/>
      <c r="H4" s="355"/>
      <c r="I4" s="355"/>
      <c r="J4" s="356"/>
      <c r="K4" s="323"/>
      <c r="L4" s="76" t="s">
        <v>17</v>
      </c>
      <c r="M4" s="76" t="s">
        <v>14</v>
      </c>
      <c r="N4" s="359" t="s">
        <v>15</v>
      </c>
      <c r="O4" s="359"/>
      <c r="P4" s="85"/>
      <c r="R4" s="365"/>
      <c r="S4" s="361"/>
    </row>
    <row r="5" spans="1:19" ht="19.899999999999999" customHeight="1">
      <c r="A5" s="7" t="s">
        <v>32</v>
      </c>
      <c r="B5" s="348" t="s">
        <v>372</v>
      </c>
      <c r="C5" s="349"/>
      <c r="D5" s="349"/>
      <c r="E5" s="349"/>
      <c r="F5" s="349"/>
      <c r="G5" s="349"/>
      <c r="H5" s="349"/>
      <c r="I5" s="349"/>
      <c r="J5" s="350"/>
      <c r="K5" s="4"/>
      <c r="L5" s="4"/>
      <c r="M5" s="4"/>
      <c r="N5" s="4"/>
      <c r="O5" s="4"/>
      <c r="P5" s="129"/>
      <c r="R5" s="257"/>
      <c r="S5" s="362" t="str">
        <f>IF((K6-SUM(M6:O6))=0,"ＯＫ","エラー")</f>
        <v>ＯＫ</v>
      </c>
    </row>
    <row r="6" spans="1:19" ht="19.899999999999999" customHeight="1">
      <c r="A6" s="8">
        <v>160000</v>
      </c>
      <c r="B6" s="5" t="s">
        <v>11</v>
      </c>
      <c r="C6" s="9">
        <v>1</v>
      </c>
      <c r="D6" s="9" t="s">
        <v>361</v>
      </c>
      <c r="E6" s="5" t="s">
        <v>11</v>
      </c>
      <c r="F6" s="9"/>
      <c r="G6" s="9"/>
      <c r="H6" s="5" t="s">
        <v>11</v>
      </c>
      <c r="I6" s="9"/>
      <c r="J6" s="9"/>
      <c r="K6" s="3">
        <f>IF(I6&gt;0,A6*C6*F6*I6,IF(F6&gt;0,A6*C6*F6,A6*C6))</f>
        <v>160000</v>
      </c>
      <c r="L6" s="3">
        <f>K6-O6</f>
        <v>160000</v>
      </c>
      <c r="M6" s="3">
        <f>ROUNDDOWN(L6/2,0)</f>
        <v>80000</v>
      </c>
      <c r="N6" s="3">
        <f>L6-M6</f>
        <v>80000</v>
      </c>
      <c r="O6" s="10">
        <v>0</v>
      </c>
      <c r="P6" s="128"/>
      <c r="R6" s="258" t="str">
        <f>IF(K6&gt;=1000000,"相見積書提出必要",IF(K6&gt;=100000,"見積書提出必要",""))</f>
        <v>見積書提出必要</v>
      </c>
      <c r="S6" s="363"/>
    </row>
    <row r="7" spans="1:19" ht="19.899999999999999" customHeight="1">
      <c r="A7" s="7" t="s">
        <v>32</v>
      </c>
      <c r="B7" s="348" t="s">
        <v>373</v>
      </c>
      <c r="C7" s="349"/>
      <c r="D7" s="349"/>
      <c r="E7" s="349"/>
      <c r="F7" s="349"/>
      <c r="G7" s="349"/>
      <c r="H7" s="349"/>
      <c r="I7" s="349"/>
      <c r="J7" s="350"/>
      <c r="K7" s="4"/>
      <c r="L7" s="4"/>
      <c r="M7" s="4"/>
      <c r="N7" s="4"/>
      <c r="O7" s="4"/>
      <c r="P7" s="129"/>
      <c r="R7" s="257"/>
      <c r="S7" s="362" t="str">
        <f>IF((K8-SUM(M8:O8))=0,"ＯＫ","エラー")</f>
        <v>ＯＫ</v>
      </c>
    </row>
    <row r="8" spans="1:19" ht="19.899999999999999" customHeight="1">
      <c r="A8" s="8">
        <v>500000</v>
      </c>
      <c r="B8" s="5" t="s">
        <v>11</v>
      </c>
      <c r="C8" s="9">
        <v>1</v>
      </c>
      <c r="D8" s="9" t="s">
        <v>361</v>
      </c>
      <c r="E8" s="5" t="s">
        <v>11</v>
      </c>
      <c r="F8" s="9"/>
      <c r="G8" s="9"/>
      <c r="H8" s="5" t="s">
        <v>11</v>
      </c>
      <c r="I8" s="9"/>
      <c r="J8" s="9"/>
      <c r="K8" s="3">
        <f>IF(I8&gt;0,A8*C8*F8*I8,IF(F8&gt;0,A8*C8*F8,A8*C8))</f>
        <v>500000</v>
      </c>
      <c r="L8" s="3">
        <f>K8-O8</f>
        <v>500000</v>
      </c>
      <c r="M8" s="3">
        <f>ROUNDDOWN(L8/2,0)</f>
        <v>250000</v>
      </c>
      <c r="N8" s="3">
        <f>L8-M8</f>
        <v>250000</v>
      </c>
      <c r="O8" s="10">
        <v>0</v>
      </c>
      <c r="P8" s="128"/>
      <c r="R8" s="258" t="str">
        <f>IF(K8&gt;=1000000,"相見積書提出必要",IF(K8&gt;=100000,"見積書提出必要",""))</f>
        <v>見積書提出必要</v>
      </c>
      <c r="S8" s="363"/>
    </row>
    <row r="9" spans="1:19" ht="19.899999999999999" hidden="1" customHeight="1">
      <c r="A9" s="7" t="s">
        <v>9</v>
      </c>
      <c r="B9" s="348"/>
      <c r="C9" s="349"/>
      <c r="D9" s="349"/>
      <c r="E9" s="349"/>
      <c r="F9" s="349"/>
      <c r="G9" s="349"/>
      <c r="H9" s="349"/>
      <c r="I9" s="349"/>
      <c r="J9" s="350"/>
      <c r="K9" s="4"/>
      <c r="L9" s="4"/>
      <c r="M9" s="4"/>
      <c r="N9" s="4"/>
      <c r="O9" s="4"/>
      <c r="P9" s="129"/>
      <c r="S9" s="362" t="str">
        <f>IF((K10-SUM(M10:O10))=0,"ＯＫ","エラー")</f>
        <v>ＯＫ</v>
      </c>
    </row>
    <row r="10" spans="1:19" ht="19.899999999999999" hidden="1"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P10" s="128"/>
      <c r="S10" s="363"/>
    </row>
    <row r="11" spans="1:19" ht="19.899999999999999" hidden="1" customHeight="1">
      <c r="A11" s="7" t="s">
        <v>9</v>
      </c>
      <c r="B11" s="348"/>
      <c r="C11" s="349"/>
      <c r="D11" s="349"/>
      <c r="E11" s="349"/>
      <c r="F11" s="349"/>
      <c r="G11" s="349"/>
      <c r="H11" s="349"/>
      <c r="I11" s="349"/>
      <c r="J11" s="350"/>
      <c r="K11" s="4"/>
      <c r="L11" s="4"/>
      <c r="M11" s="4"/>
      <c r="N11" s="4"/>
      <c r="O11" s="4"/>
      <c r="P11" s="129"/>
      <c r="S11" s="362" t="str">
        <f>IF((K12-SUM(M12:O12))=0,"ＯＫ","エラー")</f>
        <v>ＯＫ</v>
      </c>
    </row>
    <row r="12" spans="1:19" ht="19.899999999999999" hidden="1"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P12" s="128"/>
      <c r="S12" s="363"/>
    </row>
    <row r="13" spans="1:19" ht="19.899999999999999" hidden="1" customHeight="1">
      <c r="A13" s="7" t="s">
        <v>9</v>
      </c>
      <c r="B13" s="348"/>
      <c r="C13" s="349"/>
      <c r="D13" s="349"/>
      <c r="E13" s="349"/>
      <c r="F13" s="349"/>
      <c r="G13" s="349"/>
      <c r="H13" s="349"/>
      <c r="I13" s="349"/>
      <c r="J13" s="350"/>
      <c r="K13" s="4"/>
      <c r="L13" s="4"/>
      <c r="M13" s="4"/>
      <c r="N13" s="4"/>
      <c r="O13" s="4"/>
      <c r="P13" s="129"/>
      <c r="S13" s="362" t="str">
        <f>IF((K14-SUM(M14:O14))=0,"ＯＫ","エラー")</f>
        <v>ＯＫ</v>
      </c>
    </row>
    <row r="14" spans="1:19" ht="19.899999999999999" hidden="1"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P14" s="128"/>
      <c r="S14" s="363"/>
    </row>
    <row r="15" spans="1:19" ht="19.899999999999999" customHeight="1">
      <c r="A15" s="330" t="s">
        <v>33</v>
      </c>
      <c r="B15" s="357"/>
      <c r="C15" s="357"/>
      <c r="D15" s="357"/>
      <c r="E15" s="357"/>
      <c r="F15" s="357"/>
      <c r="G15" s="357"/>
      <c r="H15" s="357"/>
      <c r="I15" s="357"/>
      <c r="J15" s="358"/>
      <c r="K15" s="11">
        <f>SUM(K5:K14)</f>
        <v>660000</v>
      </c>
      <c r="L15" s="11">
        <f>SUM(L5:L14)</f>
        <v>660000</v>
      </c>
      <c r="M15" s="11">
        <f>SUM(M5:M14)</f>
        <v>330000</v>
      </c>
      <c r="N15" s="11">
        <f>SUM(N5:N14)</f>
        <v>330000</v>
      </c>
      <c r="O15" s="11">
        <f>SUM(O5:O14)</f>
        <v>0</v>
      </c>
      <c r="P15" s="87"/>
      <c r="S15" s="55"/>
    </row>
    <row r="16" spans="1:19" ht="19.899999999999999" customHeight="1"/>
    <row r="17" spans="1:19" ht="19.899999999999999" customHeight="1">
      <c r="A17" s="12" t="s">
        <v>98</v>
      </c>
    </row>
    <row r="18" spans="1:19" ht="19.899999999999999" customHeight="1">
      <c r="A18" s="351" t="s">
        <v>8</v>
      </c>
      <c r="B18" s="352"/>
      <c r="C18" s="352"/>
      <c r="D18" s="352"/>
      <c r="E18" s="352"/>
      <c r="F18" s="352"/>
      <c r="G18" s="352"/>
      <c r="H18" s="352"/>
      <c r="I18" s="352"/>
      <c r="J18" s="353"/>
      <c r="K18" s="323" t="s">
        <v>12</v>
      </c>
      <c r="L18" s="359" t="s">
        <v>13</v>
      </c>
      <c r="M18" s="359"/>
      <c r="N18" s="359"/>
      <c r="O18" s="76" t="s">
        <v>16</v>
      </c>
      <c r="P18" s="321" t="s">
        <v>158</v>
      </c>
      <c r="R18" s="364" t="s">
        <v>438</v>
      </c>
      <c r="S18" s="360" t="s">
        <v>99</v>
      </c>
    </row>
    <row r="19" spans="1:19" ht="19.899999999999999" customHeight="1">
      <c r="A19" s="354"/>
      <c r="B19" s="355"/>
      <c r="C19" s="355"/>
      <c r="D19" s="355"/>
      <c r="E19" s="355"/>
      <c r="F19" s="355"/>
      <c r="G19" s="355"/>
      <c r="H19" s="355"/>
      <c r="I19" s="355"/>
      <c r="J19" s="356"/>
      <c r="K19" s="323"/>
      <c r="L19" s="76" t="s">
        <v>17</v>
      </c>
      <c r="M19" s="76" t="s">
        <v>14</v>
      </c>
      <c r="N19" s="359" t="s">
        <v>15</v>
      </c>
      <c r="O19" s="359"/>
      <c r="P19" s="301"/>
      <c r="R19" s="365"/>
      <c r="S19" s="361"/>
    </row>
    <row r="20" spans="1:19" ht="19.899999999999999" customHeight="1">
      <c r="A20" s="7" t="s">
        <v>32</v>
      </c>
      <c r="B20" s="348" t="s">
        <v>374</v>
      </c>
      <c r="C20" s="349"/>
      <c r="D20" s="349"/>
      <c r="E20" s="349"/>
      <c r="F20" s="349"/>
      <c r="G20" s="349"/>
      <c r="H20" s="349"/>
      <c r="I20" s="349"/>
      <c r="J20" s="350"/>
      <c r="K20" s="4"/>
      <c r="L20" s="4"/>
      <c r="M20" s="4"/>
      <c r="N20" s="4"/>
      <c r="O20" s="4"/>
      <c r="P20" s="377" t="s">
        <v>379</v>
      </c>
      <c r="R20" s="257"/>
      <c r="S20" s="362" t="str">
        <f t="shared" ref="S20" si="0">IF((K21-SUM(M21:O21))=0,"ＯＫ","エラー")</f>
        <v>ＯＫ</v>
      </c>
    </row>
    <row r="21" spans="1:19" ht="19.899999999999999" customHeight="1">
      <c r="A21" s="8">
        <v>10000000</v>
      </c>
      <c r="B21" s="5" t="s">
        <v>11</v>
      </c>
      <c r="C21" s="9">
        <v>1</v>
      </c>
      <c r="D21" s="9" t="s">
        <v>361</v>
      </c>
      <c r="E21" s="5" t="s">
        <v>11</v>
      </c>
      <c r="F21" s="9"/>
      <c r="G21" s="9"/>
      <c r="H21" s="5" t="s">
        <v>11</v>
      </c>
      <c r="I21" s="9"/>
      <c r="J21" s="9"/>
      <c r="K21" s="3">
        <f>IF(I21&gt;0,A21*C21*F21*I21,IF(F21&gt;0,A21*C21*F21,A21*C21))</f>
        <v>10000000</v>
      </c>
      <c r="L21" s="3">
        <f>K21-O21</f>
        <v>10000000</v>
      </c>
      <c r="M21" s="3">
        <f>ROUNDDOWN(L21/2,0)</f>
        <v>5000000</v>
      </c>
      <c r="N21" s="3">
        <f>L21-M21</f>
        <v>5000000</v>
      </c>
      <c r="O21" s="10">
        <v>0</v>
      </c>
      <c r="P21" s="378"/>
      <c r="R21" s="258" t="str">
        <f>IF(K21&gt;=1000000,"相見積書提出必要",IF(K21&gt;=100000,"見積書提出必要",""))</f>
        <v>相見積書提出必要</v>
      </c>
      <c r="S21" s="363"/>
    </row>
    <row r="22" spans="1:19" ht="19.899999999999999" customHeight="1">
      <c r="A22" s="7" t="s">
        <v>32</v>
      </c>
      <c r="B22" s="348" t="s">
        <v>375</v>
      </c>
      <c r="C22" s="349"/>
      <c r="D22" s="349"/>
      <c r="E22" s="349"/>
      <c r="F22" s="349"/>
      <c r="G22" s="349"/>
      <c r="H22" s="349"/>
      <c r="I22" s="349"/>
      <c r="J22" s="350"/>
      <c r="K22" s="4"/>
      <c r="L22" s="4"/>
      <c r="M22" s="4"/>
      <c r="N22" s="4"/>
      <c r="O22" s="4"/>
      <c r="P22" s="377" t="s">
        <v>379</v>
      </c>
      <c r="R22" s="257"/>
      <c r="S22" s="362" t="str">
        <f t="shared" ref="S22" si="1">IF((K23-SUM(M23:O23))=0,"ＯＫ","エラー")</f>
        <v>ＯＫ</v>
      </c>
    </row>
    <row r="23" spans="1:19" ht="19.899999999999999" customHeight="1">
      <c r="A23" s="8">
        <v>5000000</v>
      </c>
      <c r="B23" s="5" t="s">
        <v>11</v>
      </c>
      <c r="C23" s="9">
        <v>1</v>
      </c>
      <c r="D23" s="9" t="s">
        <v>361</v>
      </c>
      <c r="E23" s="5" t="s">
        <v>11</v>
      </c>
      <c r="F23" s="9"/>
      <c r="G23" s="9"/>
      <c r="H23" s="5" t="s">
        <v>11</v>
      </c>
      <c r="I23" s="9"/>
      <c r="J23" s="9"/>
      <c r="K23" s="3">
        <f>IF(I23&gt;0,A23*C23*F23*I23,IF(F23&gt;0,A23*C23*F23,A23*C23))</f>
        <v>5000000</v>
      </c>
      <c r="L23" s="3">
        <f>K23-O23</f>
        <v>5000000</v>
      </c>
      <c r="M23" s="3">
        <f>ROUNDDOWN(L23/2,0)</f>
        <v>2500000</v>
      </c>
      <c r="N23" s="3">
        <f>L23-M23</f>
        <v>2500000</v>
      </c>
      <c r="O23" s="10">
        <v>0</v>
      </c>
      <c r="P23" s="378"/>
      <c r="R23" s="258" t="str">
        <f>IF(K23&gt;=1000000,"相見積書提出必要",IF(K23&gt;=100000,"見積書提出必要",""))</f>
        <v>相見積書提出必要</v>
      </c>
      <c r="S23" s="363"/>
    </row>
    <row r="24" spans="1:19" ht="19.899999999999999" customHeight="1">
      <c r="A24" s="7" t="s">
        <v>32</v>
      </c>
      <c r="B24" s="348" t="s">
        <v>376</v>
      </c>
      <c r="C24" s="349"/>
      <c r="D24" s="349"/>
      <c r="E24" s="349"/>
      <c r="F24" s="349"/>
      <c r="G24" s="349"/>
      <c r="H24" s="349"/>
      <c r="I24" s="349"/>
      <c r="J24" s="350"/>
      <c r="K24" s="4"/>
      <c r="L24" s="4"/>
      <c r="M24" s="4"/>
      <c r="N24" s="4"/>
      <c r="O24" s="4"/>
      <c r="P24" s="377" t="s">
        <v>380</v>
      </c>
      <c r="R24" s="257"/>
      <c r="S24" s="362" t="str">
        <f t="shared" ref="S24" si="2">IF((K25-SUM(M25:O25))=0,"ＯＫ","エラー")</f>
        <v>ＯＫ</v>
      </c>
    </row>
    <row r="25" spans="1:19" ht="19.899999999999999" customHeight="1">
      <c r="A25" s="8">
        <v>3000000</v>
      </c>
      <c r="B25" s="5" t="s">
        <v>11</v>
      </c>
      <c r="C25" s="9">
        <v>1</v>
      </c>
      <c r="D25" s="9" t="s">
        <v>361</v>
      </c>
      <c r="E25" s="5" t="s">
        <v>11</v>
      </c>
      <c r="F25" s="9"/>
      <c r="G25" s="9"/>
      <c r="H25" s="5" t="s">
        <v>11</v>
      </c>
      <c r="I25" s="9"/>
      <c r="J25" s="9"/>
      <c r="K25" s="3">
        <f>IF(I25&gt;0,A25*C25*F25*I25,IF(F25&gt;0,A25*C25*F25,A25*C25))</f>
        <v>3000000</v>
      </c>
      <c r="L25" s="3">
        <f>K25-O25</f>
        <v>3000000</v>
      </c>
      <c r="M25" s="3">
        <f>ROUNDDOWN(L25/2,0)</f>
        <v>1500000</v>
      </c>
      <c r="N25" s="3">
        <f>L25-M25</f>
        <v>1500000</v>
      </c>
      <c r="O25" s="10">
        <v>0</v>
      </c>
      <c r="P25" s="378"/>
      <c r="R25" s="258" t="str">
        <f>IF(K25&gt;=1000000,"相見積書提出必要",IF(K25&gt;=100000,"見積書提出必要",""))</f>
        <v>相見積書提出必要</v>
      </c>
      <c r="S25" s="363"/>
    </row>
    <row r="26" spans="1:19" ht="19.899999999999999" hidden="1" customHeight="1">
      <c r="A26" s="7" t="s">
        <v>9</v>
      </c>
      <c r="B26" s="348"/>
      <c r="C26" s="349"/>
      <c r="D26" s="349"/>
      <c r="E26" s="349"/>
      <c r="F26" s="349"/>
      <c r="G26" s="349"/>
      <c r="H26" s="349"/>
      <c r="I26" s="349"/>
      <c r="J26" s="350"/>
      <c r="K26" s="4"/>
      <c r="L26" s="4"/>
      <c r="M26" s="4"/>
      <c r="N26" s="4"/>
      <c r="O26" s="4"/>
      <c r="P26" s="377"/>
      <c r="S26" s="362" t="str">
        <f t="shared" ref="S26" si="3">IF((K27-SUM(M27:O27))=0,"ＯＫ","エラー")</f>
        <v>ＯＫ</v>
      </c>
    </row>
    <row r="27" spans="1:19" ht="19.899999999999999" hidden="1" customHeight="1">
      <c r="A27" s="8"/>
      <c r="B27" s="5" t="s">
        <v>11</v>
      </c>
      <c r="C27" s="9"/>
      <c r="D27" s="9"/>
      <c r="E27" s="5" t="s">
        <v>11</v>
      </c>
      <c r="F27" s="9"/>
      <c r="G27" s="9"/>
      <c r="H27" s="5" t="s">
        <v>11</v>
      </c>
      <c r="I27" s="9"/>
      <c r="J27" s="9"/>
      <c r="K27" s="3">
        <f>IF(I27&gt;0,A27*C27*F27*I27,IF(F27&gt;0,A27*C27*F27,A27*C27))</f>
        <v>0</v>
      </c>
      <c r="L27" s="3">
        <f>K27-O27</f>
        <v>0</v>
      </c>
      <c r="M27" s="3">
        <f>ROUNDDOWN(L27/2,0)</f>
        <v>0</v>
      </c>
      <c r="N27" s="3">
        <f>L27-M27</f>
        <v>0</v>
      </c>
      <c r="O27" s="10">
        <v>0</v>
      </c>
      <c r="P27" s="378"/>
      <c r="S27" s="363"/>
    </row>
    <row r="28" spans="1:19" ht="19.899999999999999" hidden="1" customHeight="1">
      <c r="A28" s="7" t="s">
        <v>9</v>
      </c>
      <c r="B28" s="348"/>
      <c r="C28" s="349"/>
      <c r="D28" s="349"/>
      <c r="E28" s="349"/>
      <c r="F28" s="349"/>
      <c r="G28" s="349"/>
      <c r="H28" s="349"/>
      <c r="I28" s="349"/>
      <c r="J28" s="350"/>
      <c r="K28" s="4"/>
      <c r="L28" s="4"/>
      <c r="M28" s="4"/>
      <c r="N28" s="4"/>
      <c r="O28" s="4"/>
      <c r="P28" s="377"/>
      <c r="S28" s="362" t="str">
        <f t="shared" ref="S28" si="4">IF((K29-SUM(M29:O29))=0,"ＯＫ","エラー")</f>
        <v>ＯＫ</v>
      </c>
    </row>
    <row r="29" spans="1:19" ht="19.899999999999999" hidden="1" customHeight="1">
      <c r="A29" s="8"/>
      <c r="B29" s="5" t="s">
        <v>11</v>
      </c>
      <c r="C29" s="9"/>
      <c r="D29" s="9"/>
      <c r="E29" s="5" t="s">
        <v>11</v>
      </c>
      <c r="F29" s="9"/>
      <c r="G29" s="9"/>
      <c r="H29" s="5" t="s">
        <v>11</v>
      </c>
      <c r="I29" s="9"/>
      <c r="J29" s="9"/>
      <c r="K29" s="3">
        <f>IF(I29&gt;0,A29*C29*F29*I29,IF(F29&gt;0,A29*C29*F29,A29*C29))</f>
        <v>0</v>
      </c>
      <c r="L29" s="3">
        <f>K29-O29</f>
        <v>0</v>
      </c>
      <c r="M29" s="3">
        <f>ROUNDDOWN(L29/2,0)</f>
        <v>0</v>
      </c>
      <c r="N29" s="3">
        <f>L29-M29</f>
        <v>0</v>
      </c>
      <c r="O29" s="10">
        <v>0</v>
      </c>
      <c r="P29" s="378"/>
      <c r="S29" s="363"/>
    </row>
    <row r="30" spans="1:19" ht="19.899999999999999" customHeight="1">
      <c r="A30" s="330" t="s">
        <v>33</v>
      </c>
      <c r="B30" s="357"/>
      <c r="C30" s="357"/>
      <c r="D30" s="357"/>
      <c r="E30" s="357"/>
      <c r="F30" s="357"/>
      <c r="G30" s="357"/>
      <c r="H30" s="357"/>
      <c r="I30" s="357"/>
      <c r="J30" s="358"/>
      <c r="K30" s="11">
        <f>SUM(K20:K29)</f>
        <v>18000000</v>
      </c>
      <c r="L30" s="11">
        <f>SUM(L20:L29)</f>
        <v>18000000</v>
      </c>
      <c r="M30" s="11">
        <f>SUM(M20:M29)</f>
        <v>9000000</v>
      </c>
      <c r="N30" s="11">
        <f>SUM(N20:N29)</f>
        <v>9000000</v>
      </c>
      <c r="O30" s="11">
        <f>SUM(O20:O29)</f>
        <v>0</v>
      </c>
      <c r="P30" s="11"/>
    </row>
    <row r="31" spans="1:19" ht="19.899999999999999" customHeight="1" thickBot="1"/>
    <row r="32" spans="1:19" ht="19.899999999999999" customHeight="1" thickBot="1">
      <c r="A32" s="369" t="s">
        <v>112</v>
      </c>
      <c r="B32" s="370"/>
      <c r="C32" s="370"/>
      <c r="D32" s="370"/>
      <c r="E32" s="370"/>
      <c r="F32" s="370"/>
      <c r="G32" s="370"/>
      <c r="H32" s="370"/>
      <c r="I32" s="370"/>
      <c r="J32" s="371"/>
      <c r="K32" s="53">
        <f>K15+K30</f>
        <v>18660000</v>
      </c>
      <c r="L32" s="53">
        <f t="shared" ref="L32:O32" si="5">L15+L30</f>
        <v>18660000</v>
      </c>
      <c r="M32" s="53">
        <f t="shared" si="5"/>
        <v>9330000</v>
      </c>
      <c r="N32" s="53">
        <f t="shared" si="5"/>
        <v>9330000</v>
      </c>
      <c r="O32" s="54">
        <f t="shared" si="5"/>
        <v>0</v>
      </c>
      <c r="P32" s="86"/>
      <c r="S32" s="69" t="str">
        <f>IF(L32&gt;20000000,"補助上限額オーバー！","ＯＫ")</f>
        <v>ＯＫ</v>
      </c>
    </row>
    <row r="33" spans="1:12" ht="19.899999999999999" customHeight="1">
      <c r="A33" s="2" t="s">
        <v>159</v>
      </c>
    </row>
    <row r="34" spans="1:12" ht="19.899999999999999" customHeight="1"/>
    <row r="35" spans="1:12" ht="19.899999999999999" customHeight="1"/>
    <row r="36" spans="1:12" ht="19.899999999999999" customHeight="1">
      <c r="A36" s="2" t="s">
        <v>100</v>
      </c>
    </row>
    <row r="37" spans="1:12" ht="19.899999999999999" customHeight="1">
      <c r="A37" s="2" t="s">
        <v>127</v>
      </c>
    </row>
    <row r="38" spans="1:12" ht="19.899999999999999" customHeight="1">
      <c r="A38" s="2" t="s">
        <v>160</v>
      </c>
    </row>
    <row r="39" spans="1:12" ht="19.899999999999999" customHeight="1">
      <c r="A39" s="2" t="s">
        <v>114</v>
      </c>
    </row>
    <row r="40" spans="1:12" ht="19.899999999999999" customHeight="1"/>
    <row r="41" spans="1:12" ht="19.899999999999999" customHeight="1">
      <c r="A41" s="382" t="s">
        <v>101</v>
      </c>
      <c r="B41" s="383"/>
      <c r="C41" s="383"/>
      <c r="D41" s="383"/>
      <c r="E41" s="384"/>
      <c r="F41" s="385">
        <v>2500</v>
      </c>
      <c r="G41" s="386"/>
      <c r="H41" s="387"/>
      <c r="I41" s="387"/>
      <c r="J41" s="387"/>
      <c r="K41" s="388"/>
    </row>
    <row r="42" spans="1:12" ht="19.899999999999999" customHeight="1"/>
    <row r="43" spans="1:12" ht="19.899999999999999" customHeight="1">
      <c r="A43" s="2" t="s">
        <v>102</v>
      </c>
      <c r="B43" s="381" t="s">
        <v>377</v>
      </c>
      <c r="C43" s="381"/>
      <c r="D43" s="381"/>
      <c r="E43" s="381"/>
      <c r="F43" s="381"/>
      <c r="G43" s="381"/>
      <c r="H43" s="381"/>
      <c r="I43" s="381"/>
      <c r="J43" s="381"/>
      <c r="K43" s="381"/>
      <c r="L43" s="381"/>
    </row>
    <row r="44" spans="1:12" ht="19.899999999999999" customHeight="1">
      <c r="A44" s="382" t="s">
        <v>103</v>
      </c>
      <c r="B44" s="389"/>
      <c r="C44" s="389"/>
      <c r="D44" s="389"/>
      <c r="E44" s="389"/>
      <c r="F44" s="389"/>
      <c r="G44" s="389"/>
      <c r="H44" s="389"/>
      <c r="I44" s="389"/>
      <c r="J44" s="93"/>
      <c r="K44" s="78" t="s">
        <v>108</v>
      </c>
      <c r="L44" s="78" t="s">
        <v>109</v>
      </c>
    </row>
    <row r="45" spans="1:12" ht="19.899999999999999" customHeight="1">
      <c r="A45" s="374" t="s">
        <v>106</v>
      </c>
      <c r="B45" s="50"/>
      <c r="C45" s="50"/>
      <c r="D45" s="50"/>
      <c r="E45" s="50"/>
      <c r="F45" s="50"/>
      <c r="G45" s="50"/>
      <c r="H45" s="50"/>
      <c r="I45" s="50"/>
      <c r="J45" s="50"/>
      <c r="K45" s="379">
        <v>500</v>
      </c>
      <c r="L45" s="380"/>
    </row>
    <row r="46" spans="1:12" ht="19.899999999999999" customHeight="1">
      <c r="A46" s="375"/>
      <c r="B46" s="51"/>
      <c r="C46" s="51"/>
      <c r="D46" s="51"/>
      <c r="E46" s="51"/>
      <c r="F46" s="51"/>
      <c r="G46" s="51"/>
      <c r="H46" s="51"/>
      <c r="I46" s="51"/>
      <c r="J46" s="51"/>
      <c r="K46" s="380"/>
      <c r="L46" s="380"/>
    </row>
    <row r="47" spans="1:12" ht="19.899999999999999" customHeight="1">
      <c r="A47" s="376"/>
      <c r="B47" s="52" t="s">
        <v>104</v>
      </c>
      <c r="C47" s="52"/>
      <c r="D47" s="52"/>
      <c r="E47" s="372"/>
      <c r="F47" s="373"/>
      <c r="G47" s="373"/>
      <c r="H47" s="52" t="s">
        <v>105</v>
      </c>
      <c r="I47" s="52"/>
      <c r="J47" s="52"/>
      <c r="K47" s="380"/>
      <c r="L47" s="380"/>
    </row>
    <row r="48" spans="1:12" ht="30" customHeight="1">
      <c r="A48" s="366" t="s">
        <v>107</v>
      </c>
      <c r="B48" s="308"/>
      <c r="C48" s="308"/>
      <c r="D48" s="308"/>
      <c r="E48" s="308"/>
      <c r="F48" s="308"/>
      <c r="G48" s="308"/>
      <c r="H48" s="308"/>
      <c r="I48" s="308"/>
      <c r="J48" s="358"/>
      <c r="K48" s="379"/>
      <c r="L48" s="380"/>
    </row>
    <row r="49" spans="1:12" ht="30" customHeight="1">
      <c r="A49" s="366" t="s">
        <v>110</v>
      </c>
      <c r="B49" s="367"/>
      <c r="C49" s="367"/>
      <c r="D49" s="367"/>
      <c r="E49" s="367"/>
      <c r="F49" s="367"/>
      <c r="G49" s="367"/>
      <c r="H49" s="367"/>
      <c r="I49" s="367"/>
      <c r="J49" s="358"/>
      <c r="K49" s="138">
        <v>12000</v>
      </c>
      <c r="L49" s="138">
        <v>15000</v>
      </c>
    </row>
    <row r="50" spans="1:12" ht="30" customHeight="1">
      <c r="A50" s="366" t="s">
        <v>111</v>
      </c>
      <c r="B50" s="368"/>
      <c r="C50" s="368"/>
      <c r="D50" s="368"/>
      <c r="E50" s="368"/>
      <c r="F50" s="368"/>
      <c r="G50" s="368"/>
      <c r="H50" s="368"/>
      <c r="I50" s="368"/>
      <c r="J50" s="358"/>
      <c r="K50" s="139">
        <f>K49/K45</f>
        <v>24</v>
      </c>
      <c r="L50" s="139">
        <f>L49/K45</f>
        <v>30</v>
      </c>
    </row>
    <row r="51" spans="1:12" ht="19.899999999999999" customHeight="1"/>
    <row r="52" spans="1:12" ht="19.899999999999999" customHeight="1">
      <c r="A52" s="2" t="s">
        <v>113</v>
      </c>
      <c r="B52" s="381" t="s">
        <v>378</v>
      </c>
      <c r="C52" s="381"/>
      <c r="D52" s="381"/>
      <c r="E52" s="381"/>
      <c r="F52" s="381"/>
      <c r="G52" s="381"/>
      <c r="H52" s="381"/>
      <c r="I52" s="381"/>
      <c r="J52" s="381"/>
      <c r="K52" s="381"/>
      <c r="L52" s="381"/>
    </row>
    <row r="53" spans="1:12" ht="19.899999999999999" customHeight="1">
      <c r="A53" s="382" t="s">
        <v>103</v>
      </c>
      <c r="B53" s="389"/>
      <c r="C53" s="389"/>
      <c r="D53" s="389"/>
      <c r="E53" s="389"/>
      <c r="F53" s="389"/>
      <c r="G53" s="389"/>
      <c r="H53" s="389"/>
      <c r="I53" s="389"/>
      <c r="J53" s="358"/>
      <c r="K53" s="78" t="s">
        <v>108</v>
      </c>
      <c r="L53" s="78" t="s">
        <v>109</v>
      </c>
    </row>
    <row r="54" spans="1:12" ht="19.899999999999999" customHeight="1">
      <c r="A54" s="374" t="s">
        <v>106</v>
      </c>
      <c r="B54" s="50"/>
      <c r="C54" s="50"/>
      <c r="D54" s="50"/>
      <c r="E54" s="50"/>
      <c r="F54" s="50"/>
      <c r="G54" s="50"/>
      <c r="H54" s="50"/>
      <c r="I54" s="50"/>
      <c r="J54" s="50"/>
      <c r="K54" s="379">
        <v>100</v>
      </c>
      <c r="L54" s="380"/>
    </row>
    <row r="55" spans="1:12" ht="19.899999999999999" customHeight="1">
      <c r="A55" s="375"/>
      <c r="B55" s="51"/>
      <c r="C55" s="51"/>
      <c r="D55" s="51"/>
      <c r="E55" s="51"/>
      <c r="F55" s="51"/>
      <c r="G55" s="51"/>
      <c r="H55" s="51"/>
      <c r="I55" s="51"/>
      <c r="J55" s="51"/>
      <c r="K55" s="380"/>
      <c r="L55" s="380"/>
    </row>
    <row r="56" spans="1:12" ht="19.899999999999999" customHeight="1">
      <c r="A56" s="376"/>
      <c r="B56" s="52" t="s">
        <v>104</v>
      </c>
      <c r="C56" s="52"/>
      <c r="D56" s="52"/>
      <c r="E56" s="372">
        <v>3</v>
      </c>
      <c r="F56" s="373"/>
      <c r="G56" s="373"/>
      <c r="H56" s="52" t="s">
        <v>105</v>
      </c>
      <c r="I56" s="52"/>
      <c r="J56" s="52"/>
      <c r="K56" s="380"/>
      <c r="L56" s="380"/>
    </row>
    <row r="57" spans="1:12" ht="30" customHeight="1">
      <c r="A57" s="366" t="s">
        <v>107</v>
      </c>
      <c r="B57" s="308"/>
      <c r="C57" s="308"/>
      <c r="D57" s="308"/>
      <c r="E57" s="308"/>
      <c r="F57" s="308"/>
      <c r="G57" s="308"/>
      <c r="H57" s="308"/>
      <c r="I57" s="308"/>
      <c r="J57" s="358"/>
      <c r="K57" s="379">
        <v>300</v>
      </c>
      <c r="L57" s="380"/>
    </row>
    <row r="58" spans="1:12" ht="30" customHeight="1">
      <c r="A58" s="366" t="s">
        <v>110</v>
      </c>
      <c r="B58" s="367"/>
      <c r="C58" s="367"/>
      <c r="D58" s="367"/>
      <c r="E58" s="367"/>
      <c r="F58" s="367"/>
      <c r="G58" s="367"/>
      <c r="H58" s="367"/>
      <c r="I58" s="367"/>
      <c r="J58" s="358"/>
      <c r="K58" s="138">
        <v>2500</v>
      </c>
      <c r="L58" s="138">
        <v>3000</v>
      </c>
    </row>
    <row r="59" spans="1:12" ht="30" customHeight="1">
      <c r="A59" s="366" t="s">
        <v>111</v>
      </c>
      <c r="B59" s="368"/>
      <c r="C59" s="368"/>
      <c r="D59" s="368"/>
      <c r="E59" s="368"/>
      <c r="F59" s="368"/>
      <c r="G59" s="368"/>
      <c r="H59" s="368"/>
      <c r="I59" s="368"/>
      <c r="J59" s="358"/>
      <c r="K59" s="139">
        <f>K58/K54</f>
        <v>25</v>
      </c>
      <c r="L59" s="139">
        <f>L58/K54</f>
        <v>30</v>
      </c>
    </row>
    <row r="60" spans="1:12" ht="19.899999999999999" customHeight="1"/>
    <row r="61" spans="1:12" ht="19.899999999999999" customHeight="1"/>
    <row r="62" spans="1:12" ht="19.899999999999999" customHeight="1"/>
    <row r="63" spans="1:12" ht="19.899999999999999" customHeight="1"/>
    <row r="64" spans="1:12"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61">
    <mergeCell ref="K57:L57"/>
    <mergeCell ref="S28:S29"/>
    <mergeCell ref="B52:L52"/>
    <mergeCell ref="A54:A56"/>
    <mergeCell ref="K54:L56"/>
    <mergeCell ref="E56:G56"/>
    <mergeCell ref="A48:J48"/>
    <mergeCell ref="A49:J49"/>
    <mergeCell ref="A50:J50"/>
    <mergeCell ref="K45:L47"/>
    <mergeCell ref="K48:L48"/>
    <mergeCell ref="A41:E41"/>
    <mergeCell ref="F41:K41"/>
    <mergeCell ref="B43:L43"/>
    <mergeCell ref="A44:I44"/>
    <mergeCell ref="A53:J53"/>
    <mergeCell ref="S24:S25"/>
    <mergeCell ref="S26:S27"/>
    <mergeCell ref="P24:P25"/>
    <mergeCell ref="P26:P27"/>
    <mergeCell ref="P28:P29"/>
    <mergeCell ref="K3:K4"/>
    <mergeCell ref="L3:N3"/>
    <mergeCell ref="S3:S4"/>
    <mergeCell ref="N4:O4"/>
    <mergeCell ref="A3:J4"/>
    <mergeCell ref="R3:R4"/>
    <mergeCell ref="S5:S6"/>
    <mergeCell ref="P18:P19"/>
    <mergeCell ref="P20:P21"/>
    <mergeCell ref="P22:P23"/>
    <mergeCell ref="K18:K19"/>
    <mergeCell ref="L18:N18"/>
    <mergeCell ref="N19:O19"/>
    <mergeCell ref="S22:S23"/>
    <mergeCell ref="S7:S8"/>
    <mergeCell ref="S9:S10"/>
    <mergeCell ref="S11:S12"/>
    <mergeCell ref="S13:S14"/>
    <mergeCell ref="S20:S21"/>
    <mergeCell ref="S18:S19"/>
    <mergeCell ref="R18:R19"/>
    <mergeCell ref="A15:J15"/>
    <mergeCell ref="A18:J19"/>
    <mergeCell ref="A30:J30"/>
    <mergeCell ref="A32:J32"/>
    <mergeCell ref="E47:G47"/>
    <mergeCell ref="B22:J22"/>
    <mergeCell ref="B20:J20"/>
    <mergeCell ref="A45:A47"/>
    <mergeCell ref="A57:J57"/>
    <mergeCell ref="A58:J58"/>
    <mergeCell ref="A59:J59"/>
    <mergeCell ref="B24:J24"/>
    <mergeCell ref="B26:J26"/>
    <mergeCell ref="B28:J28"/>
    <mergeCell ref="B13:J13"/>
    <mergeCell ref="B11:J11"/>
    <mergeCell ref="B9:J9"/>
    <mergeCell ref="B7:J7"/>
    <mergeCell ref="B5:J5"/>
  </mergeCells>
  <phoneticPr fontId="6"/>
  <conditionalFormatting sqref="S32">
    <cfRule type="cellIs" dxfId="45" priority="1" operator="equal">
      <formula>"補助上限額オーバー！"</formula>
    </cfRule>
  </conditionalFormatting>
  <dataValidations count="2">
    <dataValidation type="whole" operator="greaterThanOrEqual" allowBlank="1" showInputMessage="1" showErrorMessage="1" error="整数を入力してください。" sqref="A27 O27 C27 O6:P6 A29 O23 C29 I10 O8:P8 O21 C10 F27 F10 F12 I27 O10:P10 A10 C12 I12 O12:P12 A12 C14 F14 I14 O29 F29 C6 O14:P14 A14 F6 F8 I8 I29 O25 C8 A6 A8 I6 I21 C21 F21 F23 A21 C23 I23 I25 A23 C25 F25 A25" xr:uid="{9D4FFB90-6060-48E9-B207-4C21FF1FE325}">
      <formula1>0</formula1>
    </dataValidation>
    <dataValidation operator="greaterThanOrEqual" allowBlank="1" showInputMessage="1" showErrorMessage="1" error="整数を入力してください。" sqref="D29 D8 B26:I26 D10 D12 D14 J27 J29 D6 D27 G8 B7:I7 B28:I28 G6 J8 B13:I13 B11:I11 B9:I9 J10 G27 G29 J12 J14 G10 G12 G14 J6 B5:I5 D21 D23 D25 B24:I24 J25 B22:I22 B20:I20 G21 G23 G25 J21 J23" xr:uid="{3BB9ECC3-F393-455C-BF07-36BE103CE249}"/>
  </dataValidations>
  <printOptions horizontalCentered="1"/>
  <pageMargins left="0.31496062992125984" right="0.31496062992125984" top="0.74803149606299213" bottom="0.74803149606299213" header="0.31496062992125984" footer="0.31496062992125984"/>
  <pageSetup paperSize="9" scale="86" orientation="portrait" r:id="rId1"/>
  <rowBreaks count="1" manualBreakCount="1">
    <brk id="3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7175" r:id="rId5" name="Check Box 7">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7179" r:id="rId6" name="Check Box 11">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7180" r:id="rId7" name="Check Box 12">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9F4B4D4-09F2-4ADE-9549-F61F62FD0227}">
          <x14:formula1>
            <xm:f>リスト!$C$4</xm:f>
          </x14:formula1>
          <xm:sqref>A9 A28 A26 A11 A13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E72A-943F-4482-80BF-1EDE2E86FF56}">
  <sheetPr>
    <tabColor theme="9" tint="0.59999389629810485"/>
  </sheetPr>
  <dimension ref="A2:J25"/>
  <sheetViews>
    <sheetView showGridLines="0" view="pageBreakPreview" zoomScaleNormal="100" zoomScaleSheetLayoutView="100" workbookViewId="0">
      <selection activeCell="P22" sqref="P22"/>
    </sheetView>
  </sheetViews>
  <sheetFormatPr defaultColWidth="8.75" defaultRowHeight="18.75"/>
  <cols>
    <col min="1" max="1" width="11.25" style="58" customWidth="1"/>
    <col min="2" max="2" width="9.625" style="58" customWidth="1"/>
    <col min="3" max="3" width="5.75" style="58" customWidth="1"/>
    <col min="4" max="5" width="10.5" style="58" bestFit="1" customWidth="1"/>
    <col min="6" max="7" width="9.625" style="58" customWidth="1"/>
    <col min="8" max="8" width="5.75" style="58" customWidth="1"/>
    <col min="9" max="9" width="10.5" style="58" customWidth="1"/>
    <col min="10" max="10" width="10.5" style="58" bestFit="1" customWidth="1"/>
    <col min="11" max="16384" width="8.75" style="56"/>
  </cols>
  <sheetData>
    <row r="2" spans="1:10">
      <c r="A2" s="57" t="s">
        <v>115</v>
      </c>
      <c r="B2" s="57"/>
      <c r="E2" s="57"/>
      <c r="F2" s="57"/>
      <c r="G2" s="57"/>
      <c r="H2" s="57"/>
      <c r="I2" s="57"/>
      <c r="J2" s="130"/>
    </row>
    <row r="3" spans="1:10">
      <c r="A3" s="130" t="s">
        <v>258</v>
      </c>
    </row>
    <row r="5" spans="1:10" ht="19.5" thickBot="1">
      <c r="A5" s="59" t="s">
        <v>116</v>
      </c>
      <c r="B5" s="392" t="s">
        <v>383</v>
      </c>
      <c r="C5" s="392"/>
      <c r="D5" s="392"/>
      <c r="E5" s="392"/>
      <c r="F5" s="392"/>
      <c r="G5" s="392"/>
      <c r="H5" s="392"/>
      <c r="I5" s="392"/>
      <c r="J5" s="392"/>
    </row>
    <row r="6" spans="1:10">
      <c r="A6" s="393" t="s">
        <v>117</v>
      </c>
      <c r="B6" s="394"/>
      <c r="C6" s="394"/>
      <c r="D6" s="394"/>
      <c r="E6" s="395"/>
      <c r="F6" s="393" t="s">
        <v>118</v>
      </c>
      <c r="G6" s="394"/>
      <c r="H6" s="394"/>
      <c r="I6" s="394"/>
      <c r="J6" s="395"/>
    </row>
    <row r="7" spans="1:10" ht="49.5">
      <c r="A7" s="396" t="s">
        <v>119</v>
      </c>
      <c r="B7" s="397"/>
      <c r="C7" s="79" t="s">
        <v>120</v>
      </c>
      <c r="D7" s="80" t="s">
        <v>125</v>
      </c>
      <c r="E7" s="81" t="s">
        <v>126</v>
      </c>
      <c r="F7" s="396" t="s">
        <v>119</v>
      </c>
      <c r="G7" s="397"/>
      <c r="H7" s="79" t="s">
        <v>120</v>
      </c>
      <c r="I7" s="80" t="s">
        <v>125</v>
      </c>
      <c r="J7" s="81" t="s">
        <v>126</v>
      </c>
    </row>
    <row r="8" spans="1:10">
      <c r="A8" s="390" t="s">
        <v>381</v>
      </c>
      <c r="B8" s="391"/>
      <c r="C8" s="65">
        <v>3</v>
      </c>
      <c r="D8" s="66">
        <v>3000</v>
      </c>
      <c r="E8" s="60">
        <f>C8*D8</f>
        <v>9000</v>
      </c>
      <c r="F8" s="390" t="s">
        <v>381</v>
      </c>
      <c r="G8" s="391"/>
      <c r="H8" s="65">
        <v>3</v>
      </c>
      <c r="I8" s="66">
        <v>4000</v>
      </c>
      <c r="J8" s="60">
        <f>H8*I8</f>
        <v>12000</v>
      </c>
    </row>
    <row r="9" spans="1:10">
      <c r="A9" s="390" t="s">
        <v>382</v>
      </c>
      <c r="B9" s="391"/>
      <c r="C9" s="65">
        <v>1</v>
      </c>
      <c r="D9" s="66">
        <v>3000</v>
      </c>
      <c r="E9" s="60">
        <f>C9*D9</f>
        <v>3000</v>
      </c>
      <c r="F9" s="390" t="s">
        <v>382</v>
      </c>
      <c r="G9" s="391"/>
      <c r="H9" s="65">
        <v>1</v>
      </c>
      <c r="I9" s="66">
        <v>3000</v>
      </c>
      <c r="J9" s="60">
        <f>H9*I9</f>
        <v>3000</v>
      </c>
    </row>
    <row r="10" spans="1:10">
      <c r="A10" s="390"/>
      <c r="B10" s="391"/>
      <c r="C10" s="65"/>
      <c r="D10" s="66"/>
      <c r="E10" s="60">
        <f t="shared" ref="E10:E13" si="0">C10*D10</f>
        <v>0</v>
      </c>
      <c r="F10" s="390"/>
      <c r="G10" s="391"/>
      <c r="H10" s="65"/>
      <c r="I10" s="66"/>
      <c r="J10" s="60">
        <f t="shared" ref="J10:J13" si="1">H10*I10</f>
        <v>0</v>
      </c>
    </row>
    <row r="11" spans="1:10">
      <c r="A11" s="390"/>
      <c r="B11" s="391"/>
      <c r="C11" s="65"/>
      <c r="D11" s="66"/>
      <c r="E11" s="60">
        <f t="shared" si="0"/>
        <v>0</v>
      </c>
      <c r="F11" s="390"/>
      <c r="G11" s="391"/>
      <c r="H11" s="65"/>
      <c r="I11" s="66"/>
      <c r="J11" s="60">
        <f t="shared" si="1"/>
        <v>0</v>
      </c>
    </row>
    <row r="12" spans="1:10">
      <c r="A12" s="390"/>
      <c r="B12" s="391"/>
      <c r="C12" s="65"/>
      <c r="D12" s="66"/>
      <c r="E12" s="60">
        <f t="shared" si="0"/>
        <v>0</v>
      </c>
      <c r="F12" s="390"/>
      <c r="G12" s="391"/>
      <c r="H12" s="65"/>
      <c r="I12" s="66"/>
      <c r="J12" s="60">
        <f t="shared" si="1"/>
        <v>0</v>
      </c>
    </row>
    <row r="13" spans="1:10" ht="19.5" thickBot="1">
      <c r="A13" s="398"/>
      <c r="B13" s="399"/>
      <c r="C13" s="67"/>
      <c r="D13" s="68"/>
      <c r="E13" s="61">
        <f t="shared" si="0"/>
        <v>0</v>
      </c>
      <c r="F13" s="398"/>
      <c r="G13" s="399"/>
      <c r="H13" s="65"/>
      <c r="I13" s="66"/>
      <c r="J13" s="61">
        <f t="shared" si="1"/>
        <v>0</v>
      </c>
    </row>
    <row r="14" spans="1:10" ht="19.5" thickBot="1">
      <c r="A14" s="400" t="s">
        <v>123</v>
      </c>
      <c r="B14" s="401"/>
      <c r="C14" s="62">
        <f>SUM(C8:C13)</f>
        <v>4</v>
      </c>
      <c r="D14" s="63"/>
      <c r="E14" s="64">
        <f>SUM(E8:E13)</f>
        <v>12000</v>
      </c>
      <c r="F14" s="400" t="s">
        <v>123</v>
      </c>
      <c r="G14" s="401"/>
      <c r="H14" s="62">
        <f t="shared" ref="H14:J14" si="2">SUM(H8:H13)</f>
        <v>4</v>
      </c>
      <c r="I14" s="63"/>
      <c r="J14" s="64">
        <f t="shared" si="2"/>
        <v>15000</v>
      </c>
    </row>
    <row r="16" spans="1:10" ht="19.5" thickBot="1">
      <c r="A16" s="59" t="s">
        <v>124</v>
      </c>
      <c r="B16" s="402" t="s">
        <v>384</v>
      </c>
      <c r="C16" s="402"/>
      <c r="D16" s="402"/>
      <c r="E16" s="402"/>
      <c r="F16" s="402"/>
      <c r="G16" s="402"/>
      <c r="H16" s="402"/>
      <c r="I16" s="402"/>
      <c r="J16" s="402"/>
    </row>
    <row r="17" spans="1:10">
      <c r="A17" s="393" t="s">
        <v>117</v>
      </c>
      <c r="B17" s="394"/>
      <c r="C17" s="394"/>
      <c r="D17" s="394"/>
      <c r="E17" s="395"/>
      <c r="F17" s="393" t="s">
        <v>118</v>
      </c>
      <c r="G17" s="394"/>
      <c r="H17" s="394"/>
      <c r="I17" s="394"/>
      <c r="J17" s="395"/>
    </row>
    <row r="18" spans="1:10" ht="49.5">
      <c r="A18" s="396" t="s">
        <v>119</v>
      </c>
      <c r="B18" s="397"/>
      <c r="C18" s="79" t="s">
        <v>120</v>
      </c>
      <c r="D18" s="80" t="s">
        <v>121</v>
      </c>
      <c r="E18" s="81" t="s">
        <v>122</v>
      </c>
      <c r="F18" s="396" t="s">
        <v>119</v>
      </c>
      <c r="G18" s="397"/>
      <c r="H18" s="79" t="s">
        <v>120</v>
      </c>
      <c r="I18" s="80" t="s">
        <v>121</v>
      </c>
      <c r="J18" s="81" t="s">
        <v>122</v>
      </c>
    </row>
    <row r="19" spans="1:10">
      <c r="A19" s="390" t="s">
        <v>381</v>
      </c>
      <c r="B19" s="391"/>
      <c r="C19" s="65">
        <v>1</v>
      </c>
      <c r="D19" s="66">
        <v>2500</v>
      </c>
      <c r="E19" s="60">
        <f>C19*D19</f>
        <v>2500</v>
      </c>
      <c r="F19" s="390" t="s">
        <v>385</v>
      </c>
      <c r="G19" s="391"/>
      <c r="H19" s="65">
        <v>1</v>
      </c>
      <c r="I19" s="66">
        <v>2500</v>
      </c>
      <c r="J19" s="60">
        <f>H19*I19</f>
        <v>2500</v>
      </c>
    </row>
    <row r="20" spans="1:10">
      <c r="A20" s="390"/>
      <c r="B20" s="391"/>
      <c r="C20" s="65"/>
      <c r="D20" s="66"/>
      <c r="E20" s="60">
        <f>C20*D20</f>
        <v>0</v>
      </c>
      <c r="F20" s="390" t="s">
        <v>386</v>
      </c>
      <c r="G20" s="391"/>
      <c r="H20" s="65">
        <v>1</v>
      </c>
      <c r="I20" s="66">
        <v>500</v>
      </c>
      <c r="J20" s="60">
        <f>H20*I20</f>
        <v>500</v>
      </c>
    </row>
    <row r="21" spans="1:10">
      <c r="A21" s="390"/>
      <c r="B21" s="391"/>
      <c r="C21" s="65"/>
      <c r="D21" s="66"/>
      <c r="E21" s="60">
        <f t="shared" ref="E21:E24" si="3">C21*D21</f>
        <v>0</v>
      </c>
      <c r="F21" s="390"/>
      <c r="G21" s="391"/>
      <c r="H21" s="65"/>
      <c r="I21" s="66"/>
      <c r="J21" s="60">
        <f t="shared" ref="J21:J24" si="4">H21*I21</f>
        <v>0</v>
      </c>
    </row>
    <row r="22" spans="1:10">
      <c r="A22" s="390"/>
      <c r="B22" s="391"/>
      <c r="C22" s="65"/>
      <c r="D22" s="66"/>
      <c r="E22" s="60">
        <f t="shared" si="3"/>
        <v>0</v>
      </c>
      <c r="F22" s="390"/>
      <c r="G22" s="391"/>
      <c r="H22" s="65"/>
      <c r="I22" s="66"/>
      <c r="J22" s="60">
        <f t="shared" si="4"/>
        <v>0</v>
      </c>
    </row>
    <row r="23" spans="1:10">
      <c r="A23" s="390"/>
      <c r="B23" s="391"/>
      <c r="C23" s="65"/>
      <c r="D23" s="66"/>
      <c r="E23" s="60">
        <f t="shared" si="3"/>
        <v>0</v>
      </c>
      <c r="F23" s="390"/>
      <c r="G23" s="391"/>
      <c r="H23" s="65"/>
      <c r="I23" s="66"/>
      <c r="J23" s="60">
        <f t="shared" si="4"/>
        <v>0</v>
      </c>
    </row>
    <row r="24" spans="1:10" ht="19.5" thickBot="1">
      <c r="A24" s="398"/>
      <c r="B24" s="399"/>
      <c r="C24" s="67"/>
      <c r="D24" s="68"/>
      <c r="E24" s="61">
        <f t="shared" si="3"/>
        <v>0</v>
      </c>
      <c r="F24" s="398"/>
      <c r="G24" s="399"/>
      <c r="H24" s="65"/>
      <c r="I24" s="66"/>
      <c r="J24" s="61">
        <f t="shared" si="4"/>
        <v>0</v>
      </c>
    </row>
    <row r="25" spans="1:10" ht="19.5" thickBot="1">
      <c r="A25" s="400" t="s">
        <v>123</v>
      </c>
      <c r="B25" s="401"/>
      <c r="C25" s="62">
        <f>SUM(C19:C24)</f>
        <v>1</v>
      </c>
      <c r="D25" s="63"/>
      <c r="E25" s="64">
        <f>SUM(E19:E24)</f>
        <v>2500</v>
      </c>
      <c r="F25" s="400" t="s">
        <v>123</v>
      </c>
      <c r="G25" s="401"/>
      <c r="H25" s="62">
        <f t="shared" ref="H25" si="5">SUM(H19:H24)</f>
        <v>2</v>
      </c>
      <c r="I25" s="63"/>
      <c r="J25" s="64">
        <f t="shared" ref="J25" si="6">SUM(J19:J24)</f>
        <v>3000</v>
      </c>
    </row>
  </sheetData>
  <sheetProtection formatColumns="0"/>
  <mergeCells count="38">
    <mergeCell ref="A23:B23"/>
    <mergeCell ref="F23:G23"/>
    <mergeCell ref="A24:B24"/>
    <mergeCell ref="F24:G24"/>
    <mergeCell ref="A25:B25"/>
    <mergeCell ref="F25:G25"/>
    <mergeCell ref="A20:B20"/>
    <mergeCell ref="F20:G20"/>
    <mergeCell ref="A21:B21"/>
    <mergeCell ref="F21:G21"/>
    <mergeCell ref="A22:B22"/>
    <mergeCell ref="F22:G22"/>
    <mergeCell ref="A19:B19"/>
    <mergeCell ref="F19:G19"/>
    <mergeCell ref="A12:B12"/>
    <mergeCell ref="F12:G12"/>
    <mergeCell ref="A13:B13"/>
    <mergeCell ref="F13:G13"/>
    <mergeCell ref="A14:B14"/>
    <mergeCell ref="F14:G14"/>
    <mergeCell ref="B16:J16"/>
    <mergeCell ref="A17:E17"/>
    <mergeCell ref="F17:J17"/>
    <mergeCell ref="A18:B18"/>
    <mergeCell ref="F18:G18"/>
    <mergeCell ref="A9:B9"/>
    <mergeCell ref="F9:G9"/>
    <mergeCell ref="A10:B10"/>
    <mergeCell ref="F10:G10"/>
    <mergeCell ref="A11:B11"/>
    <mergeCell ref="F11:G11"/>
    <mergeCell ref="A8:B8"/>
    <mergeCell ref="F8:G8"/>
    <mergeCell ref="B5:J5"/>
    <mergeCell ref="A6:E6"/>
    <mergeCell ref="F6:J6"/>
    <mergeCell ref="A7:B7"/>
    <mergeCell ref="F7:G7"/>
  </mergeCells>
  <phoneticPr fontId="6"/>
  <pageMargins left="0.51181102362204722" right="0.51181102362204722" top="0.74803149606299213" bottom="0.74803149606299213" header="0.31496062992125984" footer="0.31496062992125984"/>
  <pageSetup paperSize="9" scale="91"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7A48B-42EE-4334-BA61-6B78538B300A}">
  <sheetPr>
    <tabColor theme="9" tint="0.59999389629810485"/>
  </sheetPr>
  <dimension ref="A1:E26"/>
  <sheetViews>
    <sheetView showGridLines="0" view="pageBreakPreview" topLeftCell="A13" zoomScaleNormal="100" zoomScaleSheetLayoutView="100" workbookViewId="0">
      <selection activeCell="A25" sqref="A25:E25"/>
    </sheetView>
  </sheetViews>
  <sheetFormatPr defaultColWidth="8.75" defaultRowHeight="12"/>
  <cols>
    <col min="1" max="1" width="18.25" style="74" bestFit="1" customWidth="1"/>
    <col min="2" max="2" width="10.75" style="74" customWidth="1"/>
    <col min="3" max="3" width="20.75" style="74" customWidth="1"/>
    <col min="4" max="4" width="9.25" style="74" customWidth="1"/>
    <col min="5" max="5" width="20.75" style="74" customWidth="1"/>
    <col min="6" max="16384" width="8.75" style="74"/>
  </cols>
  <sheetData>
    <row r="1" spans="1:5" ht="35.450000000000003" customHeight="1"/>
    <row r="2" spans="1:5" ht="23.45" customHeight="1">
      <c r="A2" s="409" t="s">
        <v>157</v>
      </c>
      <c r="B2" s="409"/>
      <c r="C2" s="409"/>
      <c r="D2" s="409"/>
      <c r="E2" s="409"/>
    </row>
    <row r="4" spans="1:5" ht="18.75">
      <c r="A4" s="83" t="s">
        <v>128</v>
      </c>
      <c r="B4" s="430"/>
      <c r="C4" s="431"/>
      <c r="D4" s="431"/>
      <c r="E4" s="431"/>
    </row>
    <row r="5" spans="1:5" ht="30" customHeight="1">
      <c r="A5" s="84" t="s">
        <v>129</v>
      </c>
      <c r="B5" s="432" t="str">
        <f>様式1!C5</f>
        <v>●●県</v>
      </c>
      <c r="C5" s="433"/>
      <c r="D5" s="433"/>
      <c r="E5" s="433"/>
    </row>
    <row r="6" spans="1:5" ht="18.75">
      <c r="A6" s="83" t="s">
        <v>128</v>
      </c>
      <c r="B6" s="430"/>
      <c r="C6" s="431"/>
      <c r="D6" s="431"/>
      <c r="E6" s="431"/>
    </row>
    <row r="7" spans="1:5" ht="30" customHeight="1">
      <c r="A7" s="84" t="s">
        <v>130</v>
      </c>
      <c r="B7" s="434" t="str">
        <f>様式1!C7&amp;"　"&amp;様式1!C8</f>
        <v>知事　●●　■■</v>
      </c>
      <c r="C7" s="435"/>
      <c r="D7" s="435"/>
      <c r="E7" s="435"/>
    </row>
    <row r="8" spans="1:5" ht="30" customHeight="1">
      <c r="A8" s="82" t="s">
        <v>131</v>
      </c>
      <c r="B8" s="436" t="str">
        <f>様式1!C6</f>
        <v>●●県■■市〇〇町１－１</v>
      </c>
      <c r="C8" s="437"/>
      <c r="D8" s="437"/>
      <c r="E8" s="437"/>
    </row>
    <row r="9" spans="1:5" ht="30" customHeight="1">
      <c r="A9" s="82" t="s">
        <v>79</v>
      </c>
      <c r="B9" s="406" t="s">
        <v>339</v>
      </c>
      <c r="C9" s="407"/>
      <c r="D9" s="407"/>
      <c r="E9" s="407"/>
    </row>
    <row r="10" spans="1:5" ht="30" customHeight="1">
      <c r="A10" s="82" t="s">
        <v>132</v>
      </c>
      <c r="B10" s="416">
        <v>1234567890123</v>
      </c>
      <c r="C10" s="417"/>
      <c r="D10" s="417"/>
      <c r="E10" s="417"/>
    </row>
    <row r="11" spans="1:5" ht="30" customHeight="1">
      <c r="A11" s="82" t="s">
        <v>161</v>
      </c>
      <c r="B11" s="420"/>
      <c r="C11" s="421"/>
      <c r="D11" s="421"/>
      <c r="E11" s="421"/>
    </row>
    <row r="12" spans="1:5" s="89" customFormat="1" ht="30" customHeight="1">
      <c r="A12" s="90" t="s">
        <v>212</v>
      </c>
      <c r="B12" s="406" t="s">
        <v>213</v>
      </c>
      <c r="C12" s="407"/>
      <c r="D12" s="407"/>
      <c r="E12" s="407"/>
    </row>
    <row r="13" spans="1:5" ht="30" customHeight="1">
      <c r="A13" s="403" t="s">
        <v>164</v>
      </c>
      <c r="B13" s="418" t="s">
        <v>216</v>
      </c>
      <c r="C13" s="419"/>
      <c r="D13" s="419"/>
      <c r="E13" s="419"/>
    </row>
    <row r="14" spans="1:5" s="94" customFormat="1" ht="30" customHeight="1">
      <c r="A14" s="404"/>
      <c r="B14" s="428"/>
      <c r="C14" s="429"/>
      <c r="D14" s="429"/>
      <c r="E14" s="429"/>
    </row>
    <row r="15" spans="1:5" s="89" customFormat="1" ht="30" customHeight="1">
      <c r="A15" s="91" t="s">
        <v>225</v>
      </c>
      <c r="B15" s="406" t="s">
        <v>228</v>
      </c>
      <c r="C15" s="407"/>
      <c r="D15" s="407"/>
      <c r="E15" s="407"/>
    </row>
    <row r="16" spans="1:5" ht="26.45" customHeight="1"/>
    <row r="17" spans="1:5" ht="25.15" customHeight="1">
      <c r="A17" s="82" t="s">
        <v>151</v>
      </c>
      <c r="B17" s="406" t="s">
        <v>387</v>
      </c>
      <c r="C17" s="407"/>
      <c r="D17" s="407"/>
      <c r="E17" s="407"/>
    </row>
    <row r="18" spans="1:5" ht="67.900000000000006" customHeight="1">
      <c r="A18" s="91" t="s">
        <v>162</v>
      </c>
      <c r="B18" s="426" t="s">
        <v>230</v>
      </c>
      <c r="C18" s="427"/>
      <c r="D18" s="131" t="s">
        <v>163</v>
      </c>
      <c r="E18" s="88" t="s">
        <v>388</v>
      </c>
    </row>
    <row r="19" spans="1:5" ht="100.15" customHeight="1">
      <c r="A19" s="82" t="s">
        <v>133</v>
      </c>
      <c r="B19" s="424"/>
      <c r="C19" s="425"/>
      <c r="D19" s="425"/>
      <c r="E19" s="425"/>
    </row>
    <row r="20" spans="1:5" ht="30" customHeight="1">
      <c r="A20" s="413" t="s">
        <v>134</v>
      </c>
      <c r="B20" s="422" t="s">
        <v>148</v>
      </c>
      <c r="C20" s="423"/>
      <c r="D20" s="422" t="s">
        <v>135</v>
      </c>
      <c r="E20" s="423"/>
    </row>
    <row r="21" spans="1:5" ht="25.15" customHeight="1">
      <c r="A21" s="414"/>
      <c r="B21" s="127" t="s">
        <v>150</v>
      </c>
      <c r="C21" s="123">
        <v>200</v>
      </c>
      <c r="D21" s="411">
        <v>15</v>
      </c>
      <c r="E21" s="412"/>
    </row>
    <row r="22" spans="1:5" ht="30" customHeight="1">
      <c r="A22" s="413" t="s">
        <v>152</v>
      </c>
      <c r="B22" s="413" t="s">
        <v>153</v>
      </c>
      <c r="C22" s="423"/>
      <c r="D22" s="422" t="s">
        <v>154</v>
      </c>
      <c r="E22" s="423"/>
    </row>
    <row r="23" spans="1:5" ht="25.15" customHeight="1">
      <c r="A23" s="414"/>
      <c r="B23" s="410">
        <v>200</v>
      </c>
      <c r="C23" s="410"/>
      <c r="D23" s="127" t="s">
        <v>149</v>
      </c>
      <c r="E23" s="124">
        <v>5</v>
      </c>
    </row>
    <row r="24" spans="1:5" s="89" customFormat="1" ht="19.899999999999999" customHeight="1">
      <c r="A24" s="405" t="s">
        <v>155</v>
      </c>
      <c r="B24" s="405"/>
      <c r="C24" s="405"/>
      <c r="D24" s="405"/>
      <c r="E24" s="405"/>
    </row>
    <row r="25" spans="1:5" ht="44.45" customHeight="1">
      <c r="A25" s="415" t="s">
        <v>165</v>
      </c>
      <c r="B25" s="415"/>
      <c r="C25" s="415"/>
      <c r="D25" s="415"/>
      <c r="E25" s="415"/>
    </row>
    <row r="26" spans="1:5" s="73" customFormat="1" ht="30" customHeight="1">
      <c r="A26" s="408" t="s">
        <v>156</v>
      </c>
      <c r="B26" s="408"/>
      <c r="C26" s="408"/>
      <c r="D26" s="408"/>
      <c r="E26" s="408"/>
    </row>
  </sheetData>
  <sheetProtection formatRows="0"/>
  <mergeCells count="28">
    <mergeCell ref="B12:E12"/>
    <mergeCell ref="B14:E14"/>
    <mergeCell ref="B4:E4"/>
    <mergeCell ref="B5:E5"/>
    <mergeCell ref="B6:E6"/>
    <mergeCell ref="B7:E7"/>
    <mergeCell ref="B8:E8"/>
    <mergeCell ref="D20:E20"/>
    <mergeCell ref="B22:C22"/>
    <mergeCell ref="D22:E22"/>
    <mergeCell ref="B19:E19"/>
    <mergeCell ref="B18:C18"/>
    <mergeCell ref="A13:A14"/>
    <mergeCell ref="A24:E24"/>
    <mergeCell ref="B15:E15"/>
    <mergeCell ref="A26:E26"/>
    <mergeCell ref="A2:E2"/>
    <mergeCell ref="B23:C23"/>
    <mergeCell ref="D21:E21"/>
    <mergeCell ref="A20:A21"/>
    <mergeCell ref="A22:A23"/>
    <mergeCell ref="A25:E25"/>
    <mergeCell ref="B9:E9"/>
    <mergeCell ref="B10:E10"/>
    <mergeCell ref="B13:E13"/>
    <mergeCell ref="B17:E17"/>
    <mergeCell ref="B11:E11"/>
    <mergeCell ref="B20:C20"/>
  </mergeCells>
  <phoneticPr fontId="6"/>
  <printOptions horizontalCentered="1"/>
  <pageMargins left="0.70866141732283472" right="0.70866141732283472"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B2113262-2E26-4BE9-9AD1-EA979078BE54}">
          <x14:formula1>
            <xm:f>リスト!$A$18:$A$20</xm:f>
          </x14:formula1>
          <xm:sqref>B12:E12</xm:sqref>
        </x14:dataValidation>
        <x14:dataValidation type="list" allowBlank="1" showInputMessage="1" showErrorMessage="1" xr:uid="{333AE8E4-39A1-4EE0-9BCA-5897518C6702}">
          <x14:formula1>
            <xm:f>リスト!$C$18:$C$27</xm:f>
          </x14:formula1>
          <xm:sqref>B13:E13</xm:sqref>
        </x14:dataValidation>
        <x14:dataValidation type="list" allowBlank="1" showInputMessage="1" showErrorMessage="1" xr:uid="{3BF07ABF-C55C-4324-A296-075564676C55}">
          <x14:formula1>
            <xm:f>リスト!$E$18:$E$19</xm:f>
          </x14:formula1>
          <xm:sqref>B15:E15</xm:sqref>
        </x14:dataValidation>
        <x14:dataValidation type="list" allowBlank="1" showInputMessage="1" showErrorMessage="1" xr:uid="{D91BC04D-8616-4948-B0E3-4BBF9A25F69B}">
          <x14:formula1>
            <xm:f>リスト!$G$18:$G$21</xm:f>
          </x14:formula1>
          <xm:sqref>B18:C18</xm:sqref>
        </x14:dataValidation>
        <x14:dataValidation type="list" allowBlank="1" showInputMessage="1" showErrorMessage="1" xr:uid="{38C2BB09-413A-479A-8FF2-5F082E51CFD3}">
          <x14:formula1>
            <xm:f>リスト!$I$18:$I$19</xm:f>
          </x14:formula1>
          <xm:sqref>B21 D23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F76E-6512-4C63-A4DA-7EBD0596E038}">
  <sheetPr codeName="Sheet6"/>
  <dimension ref="A1:I27"/>
  <sheetViews>
    <sheetView zoomScaleNormal="100" workbookViewId="0">
      <selection activeCell="Q42" sqref="Q42"/>
    </sheetView>
  </sheetViews>
  <sheetFormatPr defaultColWidth="8.75" defaultRowHeight="13.5"/>
  <cols>
    <col min="1" max="1" width="19.25" style="1" bestFit="1" customWidth="1"/>
    <col min="2" max="2" width="5.75" style="1" customWidth="1"/>
    <col min="3" max="3" width="22.75" style="1" bestFit="1" customWidth="1"/>
    <col min="4" max="4" width="5.75" style="1" customWidth="1"/>
    <col min="5" max="5" width="19.25" style="1" bestFit="1" customWidth="1"/>
    <col min="6" max="6" width="5.75" style="1" customWidth="1"/>
    <col min="7" max="7" width="18.375" style="1" bestFit="1" customWidth="1"/>
    <col min="8" max="8" width="8.75" style="1"/>
    <col min="9" max="9" width="16.125" style="1" bestFit="1" customWidth="1"/>
    <col min="10" max="16384" width="8.75" style="1"/>
  </cols>
  <sheetData>
    <row r="1" spans="1:7">
      <c r="A1" s="1" t="s">
        <v>210</v>
      </c>
    </row>
    <row r="2" spans="1:7">
      <c r="A2" s="1" t="s">
        <v>18</v>
      </c>
      <c r="C2" s="1" t="s">
        <v>19</v>
      </c>
      <c r="E2" s="1" t="s">
        <v>20</v>
      </c>
      <c r="G2" s="1" t="s">
        <v>21</v>
      </c>
    </row>
    <row r="3" spans="1:7">
      <c r="A3" s="6" t="s">
        <v>10</v>
      </c>
      <c r="C3" s="6" t="s">
        <v>10</v>
      </c>
      <c r="E3" s="6" t="s">
        <v>10</v>
      </c>
      <c r="G3" s="6" t="s">
        <v>10</v>
      </c>
    </row>
    <row r="4" spans="1:7">
      <c r="A4" s="6" t="s">
        <v>22</v>
      </c>
      <c r="C4" s="6" t="s">
        <v>32</v>
      </c>
      <c r="E4" s="6" t="s">
        <v>22</v>
      </c>
      <c r="G4" s="6" t="s">
        <v>22</v>
      </c>
    </row>
    <row r="5" spans="1:7">
      <c r="A5" s="6" t="s">
        <v>23</v>
      </c>
      <c r="E5" s="6" t="s">
        <v>23</v>
      </c>
      <c r="G5" s="6" t="s">
        <v>23</v>
      </c>
    </row>
    <row r="6" spans="1:7">
      <c r="A6" s="6" t="s">
        <v>24</v>
      </c>
      <c r="E6" s="6" t="s">
        <v>24</v>
      </c>
      <c r="G6" s="6" t="s">
        <v>25</v>
      </c>
    </row>
    <row r="7" spans="1:7">
      <c r="A7" s="6" t="s">
        <v>25</v>
      </c>
      <c r="E7" s="6" t="s">
        <v>25</v>
      </c>
      <c r="G7" s="6" t="s">
        <v>27</v>
      </c>
    </row>
    <row r="8" spans="1:7">
      <c r="A8" s="6" t="s">
        <v>26</v>
      </c>
      <c r="E8" s="6" t="s">
        <v>26</v>
      </c>
      <c r="G8" s="6" t="s">
        <v>31</v>
      </c>
    </row>
    <row r="9" spans="1:7">
      <c r="A9" s="6" t="s">
        <v>27</v>
      </c>
      <c r="E9" s="6" t="s">
        <v>27</v>
      </c>
    </row>
    <row r="10" spans="1:7">
      <c r="A10" s="6" t="s">
        <v>28</v>
      </c>
      <c r="E10" s="6" t="s">
        <v>28</v>
      </c>
    </row>
    <row r="11" spans="1:7">
      <c r="A11" s="6" t="s">
        <v>29</v>
      </c>
      <c r="E11" s="6" t="s">
        <v>29</v>
      </c>
    </row>
    <row r="12" spans="1:7">
      <c r="A12" s="6" t="s">
        <v>30</v>
      </c>
      <c r="E12" s="6" t="s">
        <v>30</v>
      </c>
    </row>
    <row r="13" spans="1:7">
      <c r="A13" s="6" t="s">
        <v>31</v>
      </c>
      <c r="E13" s="6" t="s">
        <v>31</v>
      </c>
    </row>
    <row r="16" spans="1:7">
      <c r="A16" s="1" t="s">
        <v>211</v>
      </c>
    </row>
    <row r="17" spans="1:9">
      <c r="A17" s="1" t="s">
        <v>212</v>
      </c>
      <c r="C17" s="1" t="s">
        <v>164</v>
      </c>
      <c r="E17" s="1" t="s">
        <v>226</v>
      </c>
      <c r="G17" s="1" t="s">
        <v>233</v>
      </c>
      <c r="I17" s="1" t="s">
        <v>234</v>
      </c>
    </row>
    <row r="18" spans="1:9">
      <c r="A18" s="6" t="s">
        <v>213</v>
      </c>
      <c r="C18" s="6" t="s">
        <v>216</v>
      </c>
      <c r="E18" s="6" t="s">
        <v>227</v>
      </c>
      <c r="G18" s="6" t="s">
        <v>229</v>
      </c>
      <c r="I18" s="6" t="s">
        <v>149</v>
      </c>
    </row>
    <row r="19" spans="1:9">
      <c r="A19" s="6" t="s">
        <v>214</v>
      </c>
      <c r="C19" s="6" t="s">
        <v>217</v>
      </c>
      <c r="E19" s="6" t="s">
        <v>228</v>
      </c>
      <c r="G19" s="6" t="s">
        <v>230</v>
      </c>
      <c r="I19" s="6" t="s">
        <v>150</v>
      </c>
    </row>
    <row r="20" spans="1:9">
      <c r="A20" s="6" t="s">
        <v>215</v>
      </c>
      <c r="C20" s="6" t="s">
        <v>218</v>
      </c>
      <c r="G20" s="6" t="s">
        <v>231</v>
      </c>
    </row>
    <row r="21" spans="1:9">
      <c r="C21" s="6" t="s">
        <v>219</v>
      </c>
      <c r="G21" s="6" t="s">
        <v>232</v>
      </c>
    </row>
    <row r="22" spans="1:9">
      <c r="C22" s="6" t="s">
        <v>220</v>
      </c>
    </row>
    <row r="23" spans="1:9">
      <c r="C23" s="6" t="s">
        <v>221</v>
      </c>
    </row>
    <row r="24" spans="1:9">
      <c r="C24" s="6" t="s">
        <v>222</v>
      </c>
    </row>
    <row r="25" spans="1:9">
      <c r="C25" s="6" t="s">
        <v>223</v>
      </c>
    </row>
    <row r="26" spans="1:9">
      <c r="C26" s="6" t="s">
        <v>224</v>
      </c>
    </row>
    <row r="27" spans="1:9">
      <c r="C27" s="6" t="s">
        <v>145</v>
      </c>
    </row>
  </sheetData>
  <phoneticPr fontId="6"/>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15</vt:i4>
      </vt:variant>
    </vt:vector>
  </HeadingPairs>
  <TitlesOfParts>
    <vt:vector size="38" baseType="lpstr">
      <vt:lpstr>チェックリスト （博物館）</vt:lpstr>
      <vt:lpstr>様式1</vt:lpstr>
      <vt:lpstr>様式2</vt:lpstr>
      <vt:lpstr>様式3</vt:lpstr>
      <vt:lpstr>様式4-1</vt:lpstr>
      <vt:lpstr>様式4-2</vt:lpstr>
      <vt:lpstr>様式4-3</vt:lpstr>
      <vt:lpstr>様式5</vt:lpstr>
      <vt:lpstr>リスト</vt:lpstr>
      <vt:lpstr>一覧表用データ</vt:lpstr>
      <vt:lpstr>交付申請書</vt:lpstr>
      <vt:lpstr>計画変更承認申請書</vt:lpstr>
      <vt:lpstr>様式2 (変更用)</vt:lpstr>
      <vt:lpstr>様式3 (変更用)</vt:lpstr>
      <vt:lpstr>様式4-1 (変更用)</vt:lpstr>
      <vt:lpstr>様式4-2 (変更用)</vt:lpstr>
      <vt:lpstr>様式4-3 (変更用)</vt:lpstr>
      <vt:lpstr>実績報告書</vt:lpstr>
      <vt:lpstr>様式6-1</vt:lpstr>
      <vt:lpstr>様式6-2</vt:lpstr>
      <vt:lpstr>様式6-3-1</vt:lpstr>
      <vt:lpstr>様式6-3-2</vt:lpstr>
      <vt:lpstr>様式6-3-3</vt:lpstr>
      <vt:lpstr>'チェックリスト （博物館）'!Print_Area</vt:lpstr>
      <vt:lpstr>計画変更承認申請書!Print_Area</vt:lpstr>
      <vt:lpstr>交付申請書!Print_Area</vt:lpstr>
      <vt:lpstr>実績報告書!Print_Area</vt:lpstr>
      <vt:lpstr>'様式2 (変更用)'!Print_Area</vt:lpstr>
      <vt:lpstr>様式3!Print_Area</vt:lpstr>
      <vt:lpstr>'様式3 (変更用)'!Print_Area</vt:lpstr>
      <vt:lpstr>'様式4-1'!Print_Area</vt:lpstr>
      <vt:lpstr>'様式4-1 (変更用)'!Print_Area</vt:lpstr>
      <vt:lpstr>'様式4-2'!Print_Area</vt:lpstr>
      <vt:lpstr>'様式4-2 (変更用)'!Print_Area</vt:lpstr>
      <vt:lpstr>'様式6-1'!Print_Area</vt:lpstr>
      <vt:lpstr>'様式6-2'!Print_Area</vt:lpstr>
      <vt:lpstr>'様式6-3-1'!Print_Area</vt:lpstr>
      <vt:lpstr>'様式6-3-2'!Print_Area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2022-04-06T06:41:25Z</cp:lastPrinted>
  <dcterms:created xsi:type="dcterms:W3CDTF">2015-06-05T18:17:20Z</dcterms:created>
  <dcterms:modified xsi:type="dcterms:W3CDTF">2022-04-06T06:42:07Z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2022-01-28T04:01:55Z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49d68b85-7475-4f28-bdeb-05b3b1c55182</vt:lpwstr>
  </property>
  <property fmtid="{D5CDD505-2E9C-101B-9397-08002B2CF9AE}" pid="8" name="MSIP_Label_d899a617-f30e-4fb8-b81c-fb6d0b94ac5b_ContentBits">
    <vt:lpwstr>0</vt:lpwstr>
  </property>
</Properties>
</file>